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75" activeTab="2"/>
  </bookViews>
  <sheets>
    <sheet name="меню" sheetId="1" r:id="rId1"/>
    <sheet name="Накопит" sheetId="2" r:id="rId2"/>
    <sheet name="ЭЦ" sheetId="3" r:id="rId3"/>
    <sheet name="МН" sheetId="4" r:id="rId4"/>
    <sheet name="Лист1" sheetId="5" r:id="rId5"/>
  </sheets>
  <definedNames>
    <definedName name="_xlnm._FilterDatabase" localSheetId="0" hidden="1">'меню'!$B$1:$B$876</definedName>
  </definedNames>
  <calcPr fullCalcOnLoad="1"/>
</workbook>
</file>

<file path=xl/sharedStrings.xml><?xml version="1.0" encoding="utf-8"?>
<sst xmlns="http://schemas.openxmlformats.org/spreadsheetml/2006/main" count="1580" uniqueCount="408">
  <si>
    <t xml:space="preserve">курица потрошенная 1 категории </t>
  </si>
  <si>
    <t xml:space="preserve">или грудка куриная на кости </t>
  </si>
  <si>
    <t>Пюре картофельное (№520-2004)</t>
  </si>
  <si>
    <t>сухари пшеничые</t>
  </si>
  <si>
    <t>капуста белокочанная свежая</t>
  </si>
  <si>
    <t>томатное пюре ( без искусственных ароматизаторов, крастиелей и консервантов</t>
  </si>
  <si>
    <t>свекла до 01.01 - 20%</t>
  </si>
  <si>
    <t>соус томатный (587-2004)</t>
  </si>
  <si>
    <t xml:space="preserve">масло сливочное </t>
  </si>
  <si>
    <t>морковь до 01.01 - 20 %</t>
  </si>
  <si>
    <t>томатное пюре (без искусственных ароматизаторов, красителей, консервантов)</t>
  </si>
  <si>
    <t>бульон или отвар</t>
  </si>
  <si>
    <t>Сложный гарнир</t>
  </si>
  <si>
    <t xml:space="preserve">масса полуфабриката </t>
  </si>
  <si>
    <t>соль йодированная</t>
  </si>
  <si>
    <t>ИЛИ сыр голландский</t>
  </si>
  <si>
    <t>сыр российский</t>
  </si>
  <si>
    <t>соль</t>
  </si>
  <si>
    <t>ИЛИ Котлеты из рыбы замороженные промышленного производства с маслом</t>
  </si>
  <si>
    <t>ИЛИ полуфабрикат мелкокусковой из говядины</t>
  </si>
  <si>
    <t>курица потрошенная 1 категории</t>
  </si>
  <si>
    <t>Салат из свеклы с сыром и чесноком (№50-2005)</t>
  </si>
  <si>
    <t>или томатная паста (без искусственных ароматизаторов, красителей и консервантов)</t>
  </si>
  <si>
    <t>или томатная паста (без искусственных красителей, ароматизаторов, консервантов)</t>
  </si>
  <si>
    <t>ИЛИ Биточки рубленные из птицы или кролика промышленного производства, припущенные с маслом</t>
  </si>
  <si>
    <t>Плов из мяса птицы (№291 - 2005)</t>
  </si>
  <si>
    <t>горбуша потрошенная с головой (филе с кожей без костей)</t>
  </si>
  <si>
    <t>ИЛИ томатная паста (без искусственных ароматизаторов, красителей и консервантов)</t>
  </si>
  <si>
    <t>котлета рыбная полуфабрикат</t>
  </si>
  <si>
    <t>ИЛИ свинина (котлетное мясо)</t>
  </si>
  <si>
    <t>с 01.01. - 29.02. - 35%</t>
  </si>
  <si>
    <t>с 01.03. - 40%</t>
  </si>
  <si>
    <t>сыр "Голландский"</t>
  </si>
  <si>
    <t>горошек консервированный</t>
  </si>
  <si>
    <t>капуста квашеная</t>
  </si>
  <si>
    <t>Компот из вишни +Витамин С (№342-2005)</t>
  </si>
  <si>
    <t>ИЛИ окорочок куриный с кожей</t>
  </si>
  <si>
    <t>ИЛИ бедро куриное с кожей</t>
  </si>
  <si>
    <t>ИЛИ грудка куриная (на кости)</t>
  </si>
  <si>
    <t>соус</t>
  </si>
  <si>
    <t xml:space="preserve">ИЛИ филе горбуши </t>
  </si>
  <si>
    <t>ИЛИ Картофель отварной (№125-2005)</t>
  </si>
  <si>
    <t>говядина 1 категории</t>
  </si>
  <si>
    <t>или говядина полуфабрикат</t>
  </si>
  <si>
    <t>хлеб пшеничный</t>
  </si>
  <si>
    <t>вода питьевая</t>
  </si>
  <si>
    <t>лук репчатый</t>
  </si>
  <si>
    <t>мука пшеничная</t>
  </si>
  <si>
    <t>масло растительное</t>
  </si>
  <si>
    <t>масло сливочное</t>
  </si>
  <si>
    <t>с 01.01. - 25%</t>
  </si>
  <si>
    <t>морковь до 01.01. - 20%</t>
  </si>
  <si>
    <t>крупа гречневая</t>
  </si>
  <si>
    <t>сахар-песок</t>
  </si>
  <si>
    <t>Наименование блюда</t>
  </si>
  <si>
    <t>Брутто, г</t>
  </si>
  <si>
    <t>Нетто, г</t>
  </si>
  <si>
    <t>Белки, г</t>
  </si>
  <si>
    <t>Жиры, г</t>
  </si>
  <si>
    <t>Угл, г</t>
  </si>
  <si>
    <t>ЭЦ, ккал</t>
  </si>
  <si>
    <t>Цена, р</t>
  </si>
  <si>
    <t>Сумма, р</t>
  </si>
  <si>
    <t>наименование пищевых веществ</t>
  </si>
  <si>
    <t>Витамины</t>
  </si>
  <si>
    <t>Минералы</t>
  </si>
  <si>
    <t>С, мг</t>
  </si>
  <si>
    <t>В1, мг</t>
  </si>
  <si>
    <t>А, мкг</t>
  </si>
  <si>
    <t>Е, мкг</t>
  </si>
  <si>
    <t>Кальций</t>
  </si>
  <si>
    <t>Фосфор</t>
  </si>
  <si>
    <t>Магний</t>
  </si>
  <si>
    <t>Железо</t>
  </si>
  <si>
    <t>вода питьевая или молоко питьевое</t>
  </si>
  <si>
    <t>сухари пшеничные</t>
  </si>
  <si>
    <t>картофель - 01.09.- 31.10. - 25%</t>
  </si>
  <si>
    <t>01.11. - 31.12. - 30%</t>
  </si>
  <si>
    <t>01.01. - 29.02.- 35%</t>
  </si>
  <si>
    <t>01.03. - 40%</t>
  </si>
  <si>
    <t>молоко питьевое</t>
  </si>
  <si>
    <t>или молоко концентрированное</t>
  </si>
  <si>
    <t>или молоко сухое</t>
  </si>
  <si>
    <t>вода кипяченая для концентрированного молока</t>
  </si>
  <si>
    <t>вода кипяченая для сухого молокка</t>
  </si>
  <si>
    <t>курага</t>
  </si>
  <si>
    <t>яйцо куриное</t>
  </si>
  <si>
    <t>изюм</t>
  </si>
  <si>
    <t>сметана</t>
  </si>
  <si>
    <t>вода кипяченая для сухого молока</t>
  </si>
  <si>
    <t>чай-заварка</t>
  </si>
  <si>
    <t>лимон</t>
  </si>
  <si>
    <t>или окорочок куриный</t>
  </si>
  <si>
    <t>или грудка куриная замороженная</t>
  </si>
  <si>
    <t>крупа рисовая</t>
  </si>
  <si>
    <t>с01.01. - 25%</t>
  </si>
  <si>
    <t>плоды шиповника сушеные</t>
  </si>
  <si>
    <t xml:space="preserve">макаронные изделия </t>
  </si>
  <si>
    <t>с 01.01 - 25%</t>
  </si>
  <si>
    <t>томатное пюре (без искусственных ароматизаторов, красителей и консервантов)</t>
  </si>
  <si>
    <t>вода</t>
  </si>
  <si>
    <t>сухофрукты</t>
  </si>
  <si>
    <t>аскорбиновая кислота</t>
  </si>
  <si>
    <t>яблоки свежие</t>
  </si>
  <si>
    <t>свекла до 01.01. - 20%</t>
  </si>
  <si>
    <t xml:space="preserve">говядина 1 категории </t>
  </si>
  <si>
    <t>масса пассерованного лука</t>
  </si>
  <si>
    <t>масса полуфабриката</t>
  </si>
  <si>
    <t>масса готовых тефтелей</t>
  </si>
  <si>
    <t>томатное пюре (без искусственных красителей, ароматизаторов и консервантов)</t>
  </si>
  <si>
    <t>Фрукт яблоко (или груша, или банан, или апельсин, или мандарин) посчитана средняя пищевая ценность яблок</t>
  </si>
  <si>
    <t>огурцы соленые (без уксуса)</t>
  </si>
  <si>
    <t>помидоры свежие парниковые</t>
  </si>
  <si>
    <t>или огурцы свежие парниковые</t>
  </si>
  <si>
    <t>ИЛИ Кукуруза консервированная (после термической обработки)</t>
  </si>
  <si>
    <t xml:space="preserve">  </t>
  </si>
  <si>
    <t>Салат из свеклы отварной с огурцом (№ 55-2005)</t>
  </si>
  <si>
    <t>Соус сметанно-томатный (№331-2005)</t>
  </si>
  <si>
    <t>Капуста тушеная (№534-2004)</t>
  </si>
  <si>
    <t>Шницель рыбный натуральный с маслом (№391-2004)</t>
  </si>
  <si>
    <t>ИЛИ Тефтели (№ 279-2005)</t>
  </si>
  <si>
    <t>масса готового рассыпчатого риса</t>
  </si>
  <si>
    <t>или филе куриное замороженное</t>
  </si>
  <si>
    <t xml:space="preserve">Тефтели мясные (№ 278 - 2005) </t>
  </si>
  <si>
    <t>котлеты п/ф</t>
  </si>
  <si>
    <t>чеснок</t>
  </si>
  <si>
    <t xml:space="preserve"> вишня с/м</t>
  </si>
  <si>
    <t xml:space="preserve"> </t>
  </si>
  <si>
    <t>ИЛИ огурцы консервированные (без уксуса) (№ 70-2005)</t>
  </si>
  <si>
    <t>огурцы консервированные</t>
  </si>
  <si>
    <t>молоко питьевое или вода питьевая</t>
  </si>
  <si>
    <t xml:space="preserve">хлеб пшеничный </t>
  </si>
  <si>
    <t>масса запеченных биточков</t>
  </si>
  <si>
    <t>ИЛИ филе куриное замороженное</t>
  </si>
  <si>
    <t>Котлеты домашние с соусом томатным (№271-2005)</t>
  </si>
  <si>
    <t>ИЛИ котлеты по-домашнему п/ф промышленного производства с соусом томатным</t>
  </si>
  <si>
    <t>морковь до 01.01 - 20%</t>
  </si>
  <si>
    <t>ИЛИ фрикадельки полуфабрикат промышленного производства</t>
  </si>
  <si>
    <t>фрикадельки (полуфабрикат промышленного производства)</t>
  </si>
  <si>
    <t>ИЛИ фарш "Классический" промышленного производства</t>
  </si>
  <si>
    <t>ИЛИ фарш "Говяжий" промышленного производства</t>
  </si>
  <si>
    <t>бедро куриное с кожей</t>
  </si>
  <si>
    <t>или фарш "Классический" промышленного производства</t>
  </si>
  <si>
    <t>ИЛИ горбуша неразделанная (филе с кожей без костей)</t>
  </si>
  <si>
    <t xml:space="preserve">ИЛИ минтай потрошенный обезглавленный (филе с кожей без костей) </t>
  </si>
  <si>
    <t>или филе индейки</t>
  </si>
  <si>
    <t>икра из кабачков пром.производства</t>
  </si>
  <si>
    <t>с 01.11. по 31.12. - 30%</t>
  </si>
  <si>
    <t>томатное пюре (без искусственных красителей, ароматизаторов, консервантов)</t>
  </si>
  <si>
    <t>или смесь овощей замороженная</t>
  </si>
  <si>
    <t>ИЛИ филе кеты</t>
  </si>
  <si>
    <t>ИЛИ кета потрошенная с головой (филе с кожей без костей)</t>
  </si>
  <si>
    <t>ИЛИ горбуша потрошенная без головы (филе с кожей без костей)</t>
  </si>
  <si>
    <t>ИЛИ кета потрошенная без головы (филе с кожей без костей)</t>
  </si>
  <si>
    <t>ИЛИ кета неразделанная (филе с кожей без костей)</t>
  </si>
  <si>
    <t>ИЛИ филе минтая</t>
  </si>
  <si>
    <t xml:space="preserve">Биточки рубленые из птицы или кролика промышленного производства  </t>
  </si>
  <si>
    <t>Фактически получено г, мл</t>
  </si>
  <si>
    <t>№</t>
  </si>
  <si>
    <t>Продукты</t>
  </si>
  <si>
    <t>Среднесуточная норма продуктов в г. на одного обучающегося СанПин 2.3/2.4.3590-20</t>
  </si>
  <si>
    <t>Дни</t>
  </si>
  <si>
    <t>факт в день</t>
  </si>
  <si>
    <t>% выполнения</t>
  </si>
  <si>
    <t>Хлеб ржаной (ржано-пшеничный)</t>
  </si>
  <si>
    <t>Хлеб пшеничный</t>
  </si>
  <si>
    <t>Мука пшеничная</t>
  </si>
  <si>
    <t>Крупы, бобовые</t>
  </si>
  <si>
    <t>Макаронные изделия</t>
  </si>
  <si>
    <t>Картофель</t>
  </si>
  <si>
    <t>Фрукты (плоды) свежие</t>
  </si>
  <si>
    <t>Субпродукты (печень, язык, сердце)</t>
  </si>
  <si>
    <t>Сыр</t>
  </si>
  <si>
    <t>Масло сливочное</t>
  </si>
  <si>
    <t>Масло растительное</t>
  </si>
  <si>
    <t>Кондитерские изделия</t>
  </si>
  <si>
    <t>Чай</t>
  </si>
  <si>
    <t>Какао-порошок</t>
  </si>
  <si>
    <t>Кофейный напиток</t>
  </si>
  <si>
    <t>Крахмал</t>
  </si>
  <si>
    <t>Дрожжи хлебопекарные</t>
  </si>
  <si>
    <t>Специи</t>
  </si>
  <si>
    <t>Соль</t>
  </si>
  <si>
    <t>Овощи (свежие, мороженные, консервированные) включая соленые и квашеные (не более 10% от общего количества овощей) в т.ч. Томат-пюре, зелень, г.</t>
  </si>
  <si>
    <t>Сухофрукты</t>
  </si>
  <si>
    <t>Соки плодоовощные, напитки витаминизированные, в т.ч. инстантные</t>
  </si>
  <si>
    <t>Птица (цыплята-бройлеры потрошенные 1 категории</t>
  </si>
  <si>
    <t>Молоко</t>
  </si>
  <si>
    <t>Кисломолочная пищевая продукция</t>
  </si>
  <si>
    <t>Творог (5%-9% м.д.ж.)</t>
  </si>
  <si>
    <t>Сметана</t>
  </si>
  <si>
    <t>Яйцо, шт.</t>
  </si>
  <si>
    <t>Сахар (в том числе для приготовления блюд и напитков, в случае использования пищевой продукции промышленного выпуска, содержащих сахар, выдача сахара должна быть уменьшена в зависимости от его  содержания в используемой готовой пищевой продукции)</t>
  </si>
  <si>
    <t>Прием пищи</t>
  </si>
  <si>
    <t>Пищевые вещества</t>
  </si>
  <si>
    <t>Вес блюда</t>
  </si>
  <si>
    <t>Неделя 1</t>
  </si>
  <si>
    <t>День 1</t>
  </si>
  <si>
    <t>Итого за день</t>
  </si>
  <si>
    <t>День 2</t>
  </si>
  <si>
    <t>День 3</t>
  </si>
  <si>
    <t>День 4</t>
  </si>
  <si>
    <t>День 5</t>
  </si>
  <si>
    <t>День 6</t>
  </si>
  <si>
    <t>День 7</t>
  </si>
  <si>
    <t>День 8</t>
  </si>
  <si>
    <t>День 9</t>
  </si>
  <si>
    <t>День 10</t>
  </si>
  <si>
    <t>Рис припущенный (№305-2005)</t>
  </si>
  <si>
    <t>Неделя 2</t>
  </si>
  <si>
    <t>Рыба (филе), в т.ч. Филе слабо- или малосоленое</t>
  </si>
  <si>
    <t>Печень, тушенная в соусе (№261-2005)</t>
  </si>
  <si>
    <t>печень говяжья</t>
  </si>
  <si>
    <t>масса жареной печени</t>
  </si>
  <si>
    <t>соус (№333-2005)</t>
  </si>
  <si>
    <t>масса белого соуса</t>
  </si>
  <si>
    <t>Мясо 1-й категории</t>
  </si>
  <si>
    <t>чай заварка</t>
  </si>
  <si>
    <t xml:space="preserve">  вода питьевая </t>
  </si>
  <si>
    <t>горбуша, потрошенная с головой (филе с кожей без костей)</t>
  </si>
  <si>
    <t>ИЛИ кета, потрошенная с головой (филе с кожей без костей)</t>
  </si>
  <si>
    <t xml:space="preserve">ИЛИ горбуша, потрошенная без головы (филе с кожей без костей) </t>
  </si>
  <si>
    <t>ИЛИ кета, потрошенная без головы (филе с кожей без костей)</t>
  </si>
  <si>
    <t>ИЛИ кета (филе промышленного производства)</t>
  </si>
  <si>
    <t>ИЛИ минтай потрошенный обезглавленный (филе с кожей без костей)</t>
  </si>
  <si>
    <t>ИЛИ фарш из рыбы промышленного производства</t>
  </si>
  <si>
    <t>ИЛИ Гуляш  (№437-2004)</t>
  </si>
  <si>
    <t>Жаркое по-домашнему (№259-2005)</t>
  </si>
  <si>
    <t>Чай с лимоном (№686-2004)</t>
  </si>
  <si>
    <t>Пудинг из творога со сгущенным молоком (№222-2005)</t>
  </si>
  <si>
    <t>творог</t>
  </si>
  <si>
    <t>крупа манная</t>
  </si>
  <si>
    <t>сахар</t>
  </si>
  <si>
    <t>молоко сгущенное с сахаром</t>
  </si>
  <si>
    <t>Сыр порционный (№15-2005)</t>
  </si>
  <si>
    <t>Салат из соленых огурцов с луком (№ 21-2005)</t>
  </si>
  <si>
    <t>огурцы консервированные (без уксуса)</t>
  </si>
  <si>
    <t>лук репчатый (бланшированный)</t>
  </si>
  <si>
    <t>Макаронные изделия отварные  (№203-2005)</t>
  </si>
  <si>
    <t>Неделя 3</t>
  </si>
  <si>
    <t>День 11</t>
  </si>
  <si>
    <t>Кукуруза консервированная (после термической обработки)</t>
  </si>
  <si>
    <t>День 12</t>
  </si>
  <si>
    <t>Подгарнировка из зеленого горошка с луком (№10-2014)</t>
  </si>
  <si>
    <t>День 13</t>
  </si>
  <si>
    <t>День 17</t>
  </si>
  <si>
    <t>Биточки рубленые из птицы или кролика припущенные с маслом  (№499-2004)</t>
  </si>
  <si>
    <t>Гуляш из рыбы (№375-2004)</t>
  </si>
  <si>
    <t>Компот из изюма + ВитаминС (№349-2005)</t>
  </si>
  <si>
    <t>День 14</t>
  </si>
  <si>
    <t>Огурцы консервированные (без уксуса) (№ 70-2005)</t>
  </si>
  <si>
    <t>Чай с сахаром "Ягодка"  (№685-2004)</t>
  </si>
  <si>
    <t>День 15</t>
  </si>
  <si>
    <t>День 16</t>
  </si>
  <si>
    <t>День 18</t>
  </si>
  <si>
    <t>Кофейный напиток (№379-2005)</t>
  </si>
  <si>
    <t>кофейный напиток</t>
  </si>
  <si>
    <t>День 19</t>
  </si>
  <si>
    <t>Икра из свеклы (№78-2004)</t>
  </si>
  <si>
    <t>День 20</t>
  </si>
  <si>
    <t>Кура, запеченная в соусе молочном (№494-2004)</t>
  </si>
  <si>
    <t>130/50</t>
  </si>
  <si>
    <t>Норма по СаНПин 2.3/2.4.3590-20</t>
  </si>
  <si>
    <t>1 день</t>
  </si>
  <si>
    <t>2 день</t>
  </si>
  <si>
    <t>3 день</t>
  </si>
  <si>
    <t>4 день</t>
  </si>
  <si>
    <t>5 день</t>
  </si>
  <si>
    <t>Итого за 5 дней</t>
  </si>
  <si>
    <t>6 день</t>
  </si>
  <si>
    <t>7 день</t>
  </si>
  <si>
    <t>8 день</t>
  </si>
  <si>
    <t>9 день</t>
  </si>
  <si>
    <t>10 день</t>
  </si>
  <si>
    <t>11 день</t>
  </si>
  <si>
    <t>12 день</t>
  </si>
  <si>
    <t>13 день</t>
  </si>
  <si>
    <t>14 день</t>
  </si>
  <si>
    <t>15 день</t>
  </si>
  <si>
    <t>16 день</t>
  </si>
  <si>
    <t>17 день</t>
  </si>
  <si>
    <t>18 день</t>
  </si>
  <si>
    <t>19 день</t>
  </si>
  <si>
    <t>20 день</t>
  </si>
  <si>
    <t>Итого в среднем за 20 дней</t>
  </si>
  <si>
    <t>СРЕДНЕЕ ПОТРЕБЛЕНИЕ ПИЩЕВЫХ НУТРИЕНТОВ</t>
  </si>
  <si>
    <t>Дни по меню</t>
  </si>
  <si>
    <t>Белки г</t>
  </si>
  <si>
    <t>Жиры г</t>
  </si>
  <si>
    <t>Углеводы, г</t>
  </si>
  <si>
    <t>Завтрак</t>
  </si>
  <si>
    <t>30/10</t>
  </si>
  <si>
    <t>01.11 - 31.12 - 30%</t>
  </si>
  <si>
    <t>01.01 - 29.02 - 35%</t>
  </si>
  <si>
    <t>Итого за обед</t>
  </si>
  <si>
    <t>кислота аскорбиновая</t>
  </si>
  <si>
    <t>Итого, ккал</t>
  </si>
  <si>
    <t>ИЛИ молоко концентрированное</t>
  </si>
  <si>
    <t>ИЛИ молоко сухое</t>
  </si>
  <si>
    <t>Какао с молоком (№382-2005)</t>
  </si>
  <si>
    <t>какао-порошок</t>
  </si>
  <si>
    <t>Суп из овощей с мясом  (№22-2001, Пермь)</t>
  </si>
  <si>
    <t>ИЛИ свинина гуляш (полуфабрикат промышленного производства)</t>
  </si>
  <si>
    <t>картофель 01.09 - 31.10 - 25%</t>
  </si>
  <si>
    <t>01.11 - 31.02 - 30%</t>
  </si>
  <si>
    <t>с 01.03 - 40%</t>
  </si>
  <si>
    <t>горошек зеленый консервированный</t>
  </si>
  <si>
    <t>повидло</t>
  </si>
  <si>
    <t xml:space="preserve">ИЛИ джем  </t>
  </si>
  <si>
    <t>250/20/5</t>
  </si>
  <si>
    <t>бульон или вода</t>
  </si>
  <si>
    <t>Щи из свежей капусты с картофелем с курой  со сметаной (№88-2005)</t>
  </si>
  <si>
    <t>ИЛИ курица 1 категории (филе без кожи и костей)</t>
  </si>
  <si>
    <t>01.01. - 29.02 - 35%</t>
  </si>
  <si>
    <t>ИЛИ сыр "Российский"</t>
  </si>
  <si>
    <t>Рассольник ленинградский с мясом со сметаной (№132-2004)</t>
  </si>
  <si>
    <t>250/10/5</t>
  </si>
  <si>
    <t>ИЛИ Полуфабрикат мелкокусковой из говядины</t>
  </si>
  <si>
    <t>крупа перловая или крупа пшеничная или крупа рисовая</t>
  </si>
  <si>
    <t>картофель 01.09- - 30.10 - 25%</t>
  </si>
  <si>
    <t>огурцы консервированные без уксуса</t>
  </si>
  <si>
    <t>соль иодированная</t>
  </si>
  <si>
    <t>Гречка по-купечески с курицей (№510-2004)</t>
  </si>
  <si>
    <t>250/20</t>
  </si>
  <si>
    <t>капуста белокочанная</t>
  </si>
  <si>
    <t>горошек зеленый консервированный (после термической обработки)</t>
  </si>
  <si>
    <t xml:space="preserve">Накопительная ведомость к меню горячего питания (12 лет и старше) </t>
  </si>
  <si>
    <t>компот из сухофр</t>
  </si>
  <si>
    <t>чай с лимоном</t>
  </si>
  <si>
    <t>суп-лапша домашняя</t>
  </si>
  <si>
    <t>капуста белокочанная с маслом</t>
  </si>
  <si>
    <t>рассольник</t>
  </si>
  <si>
    <t>ИЛИ Нарезка из свежих овощей с маслом растительным (№19-2005)</t>
  </si>
  <si>
    <t>Компот из кураги  (№638-2004)</t>
  </si>
  <si>
    <t>Капуста квашеная с маслом и луком (№47-2005)</t>
  </si>
  <si>
    <t>Отвар из шиповника с яблоком  (№ 388-2005)</t>
  </si>
  <si>
    <t>Отвар из плодов шиповника  (№705 - 2004)</t>
  </si>
  <si>
    <t>Бутерброд с повидлом или с джемом(№2-2005)</t>
  </si>
  <si>
    <t>масса готового пудинга</t>
  </si>
  <si>
    <t>Свекла отварная  с огурцом (№ 55-2005)</t>
  </si>
  <si>
    <t>капуста белокочанная свежая (до 01.03)</t>
  </si>
  <si>
    <t>Компот из сухофруктов   (№638-2004)</t>
  </si>
  <si>
    <t>ягоды замороженные</t>
  </si>
  <si>
    <t>ИЛИ Компот из  ягод замороженных   (№342-2005)</t>
  </si>
  <si>
    <t>Компот из свежих яблок   (№585-1996)</t>
  </si>
  <si>
    <t>сок плодовый</t>
  </si>
  <si>
    <t>крахмал картофельный</t>
  </si>
  <si>
    <t>Кисель из свежих ягод (№342-2005)</t>
  </si>
  <si>
    <t>ИЛИ Кисель из сока  (№342-2005)</t>
  </si>
  <si>
    <t>Гречка по-купечески с мясом (№ 4/8-2011, Екатеринбург)</t>
  </si>
  <si>
    <t>масса тушеного мяса</t>
  </si>
  <si>
    <t>Компот из изюма  (№349-2005)</t>
  </si>
  <si>
    <t>Рагу овощное с мясом (№143-2005)</t>
  </si>
  <si>
    <t>или морковь свежемороженная припущенная</t>
  </si>
  <si>
    <t>Тефтели (№ 279-2005)</t>
  </si>
  <si>
    <t>ИЛИ Макаронные изделия отварные с овощами  (№205-2005)</t>
  </si>
  <si>
    <t>Фрикадельки из кур (№ 297-2005)</t>
  </si>
  <si>
    <t>100/5</t>
  </si>
  <si>
    <t>курица 1 категории (филе без  костей)</t>
  </si>
  <si>
    <t>ИЛИ куриные окорочка</t>
  </si>
  <si>
    <t>масса готовых фрикаделек</t>
  </si>
  <si>
    <t>Гречка отварная (№302-2005)</t>
  </si>
  <si>
    <t>100/20</t>
  </si>
  <si>
    <t>соус (№330-2005)</t>
  </si>
  <si>
    <t>сыр</t>
  </si>
  <si>
    <t>Курица запеченная по-домашнему (№494-2004)</t>
  </si>
  <si>
    <t>курица 1 категории</t>
  </si>
  <si>
    <t>или окорочек куриный с кожей</t>
  </si>
  <si>
    <t>или бедро куриное</t>
  </si>
  <si>
    <t>или грудка куриная на кости</t>
  </si>
  <si>
    <t>или филе куриное охлажденное</t>
  </si>
  <si>
    <t>томатное пюре (без искусственных ароматизаторов, красителей и консервантов, без содержания крахмала и соли)</t>
  </si>
  <si>
    <t>чеснок свежий</t>
  </si>
  <si>
    <t>100/30</t>
  </si>
  <si>
    <t>за 20 дней, г.</t>
  </si>
  <si>
    <t>Норма, г,мл,  в день 25-30 %</t>
  </si>
  <si>
    <t>570</t>
  </si>
  <si>
    <t>ИЛИ Икра из кабачков промышленного производства. (№ 101-2004)</t>
  </si>
  <si>
    <t>ИЛИ полуфабрикат крупнокусковой из говядины</t>
  </si>
  <si>
    <t>ИЛИ полуфабрикат из говядины мелкокусковой</t>
  </si>
  <si>
    <t>ИЛИ полуфабрикат мелкокусковой из свинины</t>
  </si>
  <si>
    <t>Капуста белокочанная с маслом (№ 45-2005)</t>
  </si>
  <si>
    <t>морковь  замороженная</t>
  </si>
  <si>
    <t>ИЛИ морковь свежая до 01.01. - 20%</t>
  </si>
  <si>
    <t>ИЛИ Подгарнировка из моркови припущенной (№ 136-2005)</t>
  </si>
  <si>
    <t>полуфабрикат из свинины мелкокусковой</t>
  </si>
  <si>
    <t xml:space="preserve">ИЛИ Горошек консервированный (после термической обработки) </t>
  </si>
  <si>
    <t>Горошек консервированный (после термической обработки)</t>
  </si>
  <si>
    <t>ИЛИ горбуша (филе промышленного производства)</t>
  </si>
  <si>
    <t>Икра из кабачков промышленного производства. (№ 101-2004)</t>
  </si>
  <si>
    <t>ИЛИ Капуста квашеная с маслом и луком (№47-2005)</t>
  </si>
  <si>
    <t>Огурцы консервированные  с луком (№ 21-2005)</t>
  </si>
  <si>
    <t>Хлеб ржаной или ржано-пшеничный</t>
  </si>
  <si>
    <t>масса тушеной печени</t>
  </si>
  <si>
    <t>Бефстроганов  (№ 250-2005)</t>
  </si>
  <si>
    <t>Итого</t>
  </si>
  <si>
    <t>210/10</t>
  </si>
  <si>
    <t>565</t>
  </si>
  <si>
    <t>200/5</t>
  </si>
  <si>
    <t>ИЛИ Отвар из плодов шиповника  (№705 - 2004)</t>
  </si>
  <si>
    <t>Горячий завтрак</t>
  </si>
  <si>
    <t>610</t>
  </si>
  <si>
    <t>(25-30% от суточного рациона)</t>
  </si>
  <si>
    <t>25-30%</t>
  </si>
  <si>
    <t xml:space="preserve">Примерное 20-ти дневное меню горячих завтраков                                                                                                                    для школьников с 12 лет и старше. </t>
  </si>
  <si>
    <t xml:space="preserve">Распределение энергетической ценности (калорийности) горячего питания для детей с  12 лет и старше </t>
  </si>
  <si>
    <t>160/40</t>
  </si>
  <si>
    <t>Рыба, запеченная в сметанном соусе  (№232 - 2005)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</si>
</sst>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0"/>
    <numFmt numFmtId="177" formatCode="0.000000"/>
    <numFmt numFmtId="178" formatCode="[$-FC19]d\ mmmm\ yyyy\ &quot;г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BA76F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688">
    <xf numFmtId="0" fontId="0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32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7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72" fontId="5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32" borderId="0" xfId="0" applyFont="1" applyFill="1" applyBorder="1" applyAlignment="1">
      <alignment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2" fontId="5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Fill="1" applyAlignment="1">
      <alignment/>
    </xf>
    <xf numFmtId="172" fontId="5" fillId="0" borderId="10" xfId="0" applyNumberFormat="1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32" borderId="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1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172" fontId="5" fillId="0" borderId="15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" fontId="5" fillId="0" borderId="10" xfId="0" applyNumberFormat="1" applyFont="1" applyBorder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5" fillId="33" borderId="15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2" fontId="5" fillId="0" borderId="10" xfId="0" applyNumberFormat="1" applyFont="1" applyFill="1" applyBorder="1" applyAlignment="1">
      <alignment horizontal="center"/>
    </xf>
    <xf numFmtId="172" fontId="5" fillId="0" borderId="0" xfId="0" applyNumberFormat="1" applyFont="1" applyAlignment="1">
      <alignment horizontal="center"/>
    </xf>
    <xf numFmtId="172" fontId="5" fillId="0" borderId="14" xfId="0" applyNumberFormat="1" applyFont="1" applyBorder="1" applyAlignment="1">
      <alignment/>
    </xf>
    <xf numFmtId="172" fontId="5" fillId="0" borderId="10" xfId="0" applyNumberFormat="1" applyFont="1" applyBorder="1" applyAlignment="1">
      <alignment/>
    </xf>
    <xf numFmtId="1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0" xfId="0" applyNumberFormat="1" applyFont="1" applyAlignment="1">
      <alignment horizontal="center"/>
    </xf>
    <xf numFmtId="172" fontId="5" fillId="0" borderId="11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6" fillId="0" borderId="16" xfId="0" applyFont="1" applyFill="1" applyBorder="1" applyAlignment="1">
      <alignment horizontal="right" vertical="center"/>
    </xf>
    <xf numFmtId="0" fontId="5" fillId="0" borderId="16" xfId="0" applyFont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2" fillId="0" borderId="0" xfId="0" applyFont="1" applyAlignment="1">
      <alignment/>
    </xf>
    <xf numFmtId="0" fontId="6" fillId="0" borderId="14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1" fontId="5" fillId="33" borderId="15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left" wrapText="1"/>
    </xf>
    <xf numFmtId="0" fontId="5" fillId="0" borderId="16" xfId="0" applyFont="1" applyFill="1" applyBorder="1" applyAlignment="1">
      <alignment horizontal="left" wrapText="1"/>
    </xf>
    <xf numFmtId="0" fontId="6" fillId="0" borderId="16" xfId="0" applyFont="1" applyBorder="1" applyAlignment="1">
      <alignment horizontal="right" vertical="center"/>
    </xf>
    <xf numFmtId="0" fontId="5" fillId="0" borderId="16" xfId="0" applyFont="1" applyBorder="1" applyAlignment="1">
      <alignment horizontal="left"/>
    </xf>
    <xf numFmtId="0" fontId="6" fillId="0" borderId="16" xfId="0" applyFont="1" applyBorder="1" applyAlignment="1">
      <alignment horizontal="right" vertical="center" wrapText="1"/>
    </xf>
    <xf numFmtId="0" fontId="6" fillId="0" borderId="16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center"/>
    </xf>
    <xf numFmtId="2" fontId="5" fillId="0" borderId="16" xfId="0" applyNumberFormat="1" applyFont="1" applyBorder="1" applyAlignment="1">
      <alignment horizontal="left" wrapText="1"/>
    </xf>
    <xf numFmtId="2" fontId="5" fillId="0" borderId="10" xfId="0" applyNumberFormat="1" applyFont="1" applyBorder="1" applyAlignment="1">
      <alignment horizontal="left"/>
    </xf>
    <xf numFmtId="0" fontId="5" fillId="0" borderId="16" xfId="0" applyFont="1" applyBorder="1" applyAlignment="1">
      <alignment wrapText="1"/>
    </xf>
    <xf numFmtId="0" fontId="5" fillId="0" borderId="16" xfId="0" applyFont="1" applyBorder="1" applyAlignment="1">
      <alignment vertical="center" wrapText="1"/>
    </xf>
    <xf numFmtId="0" fontId="6" fillId="0" borderId="16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/>
    </xf>
    <xf numFmtId="173" fontId="4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172" fontId="6" fillId="0" borderId="0" xfId="0" applyNumberFormat="1" applyFont="1" applyAlignment="1">
      <alignment/>
    </xf>
    <xf numFmtId="0" fontId="6" fillId="0" borderId="10" xfId="0" applyFont="1" applyBorder="1" applyAlignment="1">
      <alignment horizontal="right"/>
    </xf>
    <xf numFmtId="1" fontId="6" fillId="0" borderId="10" xfId="0" applyNumberFormat="1" applyFont="1" applyBorder="1" applyAlignment="1">
      <alignment horizontal="center"/>
    </xf>
    <xf numFmtId="172" fontId="6" fillId="0" borderId="10" xfId="0" applyNumberFormat="1" applyFont="1" applyBorder="1" applyAlignment="1">
      <alignment/>
    </xf>
    <xf numFmtId="0" fontId="6" fillId="0" borderId="16" xfId="0" applyFont="1" applyBorder="1" applyAlignment="1">
      <alignment horizontal="right"/>
    </xf>
    <xf numFmtId="0" fontId="6" fillId="0" borderId="10" xfId="0" applyFont="1" applyBorder="1" applyAlignment="1">
      <alignment horizontal="right" wrapText="1"/>
    </xf>
    <xf numFmtId="2" fontId="6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6" fillId="0" borderId="16" xfId="0" applyFont="1" applyBorder="1" applyAlignment="1">
      <alignment horizontal="right"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5" xfId="0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172" fontId="6" fillId="0" borderId="11" xfId="0" applyNumberFormat="1" applyFont="1" applyBorder="1" applyAlignment="1">
      <alignment/>
    </xf>
    <xf numFmtId="0" fontId="6" fillId="0" borderId="14" xfId="0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72" fontId="6" fillId="0" borderId="14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right" vertical="center"/>
    </xf>
    <xf numFmtId="0" fontId="6" fillId="0" borderId="17" xfId="0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3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72" fontId="6" fillId="0" borderId="10" xfId="0" applyNumberFormat="1" applyFont="1" applyBorder="1" applyAlignment="1">
      <alignment vertical="center"/>
    </xf>
    <xf numFmtId="0" fontId="6" fillId="0" borderId="20" xfId="0" applyFont="1" applyBorder="1" applyAlignment="1">
      <alignment horizontal="right"/>
    </xf>
    <xf numFmtId="0" fontId="5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3" xfId="0" applyFont="1" applyBorder="1" applyAlignment="1">
      <alignment/>
    </xf>
    <xf numFmtId="1" fontId="6" fillId="0" borderId="23" xfId="0" applyNumberFormat="1" applyFont="1" applyBorder="1" applyAlignment="1">
      <alignment horizontal="center"/>
    </xf>
    <xf numFmtId="172" fontId="6" fillId="0" borderId="23" xfId="0" applyNumberFormat="1" applyFont="1" applyBorder="1" applyAlignment="1">
      <alignment/>
    </xf>
    <xf numFmtId="172" fontId="6" fillId="0" borderId="21" xfId="0" applyNumberFormat="1" applyFont="1" applyBorder="1" applyAlignment="1">
      <alignment/>
    </xf>
    <xf numFmtId="0" fontId="6" fillId="0" borderId="19" xfId="0" applyFont="1" applyBorder="1" applyAlignment="1">
      <alignment/>
    </xf>
    <xf numFmtId="1" fontId="6" fillId="0" borderId="19" xfId="0" applyNumberFormat="1" applyFont="1" applyBorder="1" applyAlignment="1">
      <alignment horizontal="center"/>
    </xf>
    <xf numFmtId="172" fontId="6" fillId="0" borderId="19" xfId="0" applyNumberFormat="1" applyFont="1" applyBorder="1" applyAlignment="1">
      <alignment/>
    </xf>
    <xf numFmtId="172" fontId="6" fillId="0" borderId="12" xfId="0" applyNumberFormat="1" applyFont="1" applyBorder="1" applyAlignment="1">
      <alignment/>
    </xf>
    <xf numFmtId="0" fontId="6" fillId="32" borderId="12" xfId="0" applyFont="1" applyFill="1" applyBorder="1" applyAlignment="1">
      <alignment/>
    </xf>
    <xf numFmtId="0" fontId="8" fillId="0" borderId="24" xfId="0" applyFont="1" applyBorder="1" applyAlignment="1">
      <alignment horizontal="right"/>
    </xf>
    <xf numFmtId="0" fontId="8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172" fontId="5" fillId="0" borderId="0" xfId="0" applyNumberFormat="1" applyFont="1" applyAlignment="1">
      <alignment/>
    </xf>
    <xf numFmtId="172" fontId="5" fillId="0" borderId="11" xfId="0" applyNumberFormat="1" applyFont="1" applyBorder="1" applyAlignment="1">
      <alignment/>
    </xf>
    <xf numFmtId="0" fontId="6" fillId="0" borderId="24" xfId="0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right" vertical="center" wrapText="1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0" fontId="10" fillId="0" borderId="16" xfId="0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172" fontId="10" fillId="0" borderId="10" xfId="0" applyNumberFormat="1" applyFont="1" applyBorder="1" applyAlignment="1">
      <alignment vertical="center"/>
    </xf>
    <xf numFmtId="172" fontId="5" fillId="0" borderId="10" xfId="0" applyNumberFormat="1" applyFont="1" applyBorder="1" applyAlignment="1">
      <alignment vertical="center"/>
    </xf>
    <xf numFmtId="0" fontId="6" fillId="0" borderId="10" xfId="0" applyFont="1" applyFill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/>
    </xf>
    <xf numFmtId="0" fontId="8" fillId="0" borderId="16" xfId="0" applyFont="1" applyBorder="1" applyAlignment="1">
      <alignment horizontal="right" wrapText="1"/>
    </xf>
    <xf numFmtId="0" fontId="8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2" fontId="8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172" fontId="6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172" fontId="5" fillId="0" borderId="10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/>
    </xf>
    <xf numFmtId="172" fontId="5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 wrapText="1"/>
    </xf>
    <xf numFmtId="2" fontId="6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1" fontId="6" fillId="0" borderId="10" xfId="0" applyNumberFormat="1" applyFont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7" xfId="0" applyFont="1" applyBorder="1" applyAlignment="1">
      <alignment/>
    </xf>
    <xf numFmtId="0" fontId="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1" fontId="4" fillId="0" borderId="33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33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2" fillId="0" borderId="0" xfId="0" applyFont="1" applyBorder="1" applyAlignment="1">
      <alignment/>
    </xf>
    <xf numFmtId="0" fontId="15" fillId="0" borderId="24" xfId="0" applyFont="1" applyFill="1" applyBorder="1" applyAlignment="1">
      <alignment/>
    </xf>
    <xf numFmtId="0" fontId="15" fillId="0" borderId="0" xfId="0" applyFont="1" applyFill="1" applyAlignment="1">
      <alignment/>
    </xf>
    <xf numFmtId="0" fontId="5" fillId="33" borderId="16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12" xfId="0" applyFont="1" applyFill="1" applyBorder="1" applyAlignment="1">
      <alignment/>
    </xf>
    <xf numFmtId="0" fontId="5" fillId="34" borderId="18" xfId="0" applyFont="1" applyFill="1" applyBorder="1" applyAlignment="1">
      <alignment/>
    </xf>
    <xf numFmtId="0" fontId="5" fillId="35" borderId="13" xfId="0" applyFont="1" applyFill="1" applyBorder="1" applyAlignment="1">
      <alignment horizontal="center"/>
    </xf>
    <xf numFmtId="0" fontId="6" fillId="35" borderId="10" xfId="0" applyFont="1" applyFill="1" applyBorder="1" applyAlignment="1">
      <alignment/>
    </xf>
    <xf numFmtId="0" fontId="5" fillId="35" borderId="14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35" borderId="12" xfId="0" applyFont="1" applyFill="1" applyBorder="1" applyAlignment="1">
      <alignment/>
    </xf>
    <xf numFmtId="0" fontId="5" fillId="35" borderId="18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5" fillId="36" borderId="0" xfId="0" applyFont="1" applyFill="1" applyAlignment="1">
      <alignment horizontal="center"/>
    </xf>
    <xf numFmtId="0" fontId="5" fillId="36" borderId="14" xfId="0" applyFont="1" applyFill="1" applyBorder="1" applyAlignment="1">
      <alignment horizontal="center"/>
    </xf>
    <xf numFmtId="0" fontId="2" fillId="5" borderId="21" xfId="0" applyFont="1" applyFill="1" applyBorder="1" applyAlignment="1">
      <alignment/>
    </xf>
    <xf numFmtId="0" fontId="4" fillId="5" borderId="16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2" fillId="5" borderId="11" xfId="0" applyFont="1" applyFill="1" applyBorder="1" applyAlignment="1">
      <alignment/>
    </xf>
    <xf numFmtId="0" fontId="4" fillId="5" borderId="12" xfId="0" applyFont="1" applyFill="1" applyBorder="1" applyAlignment="1">
      <alignment/>
    </xf>
    <xf numFmtId="0" fontId="4" fillId="5" borderId="12" xfId="0" applyFont="1" applyFill="1" applyBorder="1" applyAlignment="1">
      <alignment/>
    </xf>
    <xf numFmtId="0" fontId="4" fillId="5" borderId="10" xfId="0" applyFont="1" applyFill="1" applyBorder="1" applyAlignment="1">
      <alignment/>
    </xf>
    <xf numFmtId="0" fontId="4" fillId="5" borderId="10" xfId="0" applyFont="1" applyFill="1" applyBorder="1" applyAlignment="1">
      <alignment/>
    </xf>
    <xf numFmtId="0" fontId="2" fillId="0" borderId="15" xfId="0" applyFont="1" applyBorder="1" applyAlignment="1">
      <alignment vertical="center"/>
    </xf>
    <xf numFmtId="0" fontId="1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10" fillId="0" borderId="16" xfId="0" applyFont="1" applyBorder="1" applyAlignment="1">
      <alignment horizontal="right"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2" fontId="6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4" xfId="0" applyFont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6" fillId="0" borderId="14" xfId="0" applyFont="1" applyBorder="1" applyAlignment="1">
      <alignment horizontal="right" vertical="center"/>
    </xf>
    <xf numFmtId="1" fontId="2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4" fillId="35" borderId="18" xfId="0" applyFont="1" applyFill="1" applyBorder="1" applyAlignment="1">
      <alignment/>
    </xf>
    <xf numFmtId="0" fontId="4" fillId="35" borderId="18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 horizontal="right" vertical="center"/>
    </xf>
    <xf numFmtId="172" fontId="2" fillId="0" borderId="10" xfId="0" applyNumberFormat="1" applyFont="1" applyBorder="1" applyAlignment="1">
      <alignment vertical="center"/>
    </xf>
    <xf numFmtId="0" fontId="2" fillId="0" borderId="16" xfId="0" applyFont="1" applyBorder="1" applyAlignment="1">
      <alignment horizontal="right" vertical="center" wrapText="1"/>
    </xf>
    <xf numFmtId="0" fontId="5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right" wrapText="1"/>
    </xf>
    <xf numFmtId="0" fontId="6" fillId="0" borderId="14" xfId="0" applyFont="1" applyFill="1" applyBorder="1" applyAlignment="1">
      <alignment horizontal="right"/>
    </xf>
    <xf numFmtId="0" fontId="4" fillId="0" borderId="10" xfId="0" applyFont="1" applyBorder="1" applyAlignment="1">
      <alignment vertical="center"/>
    </xf>
    <xf numFmtId="2" fontId="4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172" fontId="2" fillId="0" borderId="10" xfId="0" applyNumberFormat="1" applyFont="1" applyBorder="1" applyAlignment="1">
      <alignment/>
    </xf>
    <xf numFmtId="0" fontId="2" fillId="0" borderId="16" xfId="0" applyFont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6" xfId="0" applyFont="1" applyBorder="1" applyAlignment="1">
      <alignment horizontal="right" wrapText="1"/>
    </xf>
    <xf numFmtId="1" fontId="2" fillId="0" borderId="10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1" fontId="2" fillId="0" borderId="0" xfId="0" applyNumberFormat="1" applyFont="1" applyAlignment="1">
      <alignment horizontal="center"/>
    </xf>
    <xf numFmtId="172" fontId="2" fillId="0" borderId="0" xfId="0" applyNumberFormat="1" applyFont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 horizontal="right" vertical="center"/>
    </xf>
    <xf numFmtId="1" fontId="2" fillId="0" borderId="10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72" fontId="7" fillId="0" borderId="10" xfId="0" applyNumberFormat="1" applyFont="1" applyBorder="1" applyAlignment="1">
      <alignment vertical="center"/>
    </xf>
    <xf numFmtId="0" fontId="4" fillId="0" borderId="16" xfId="0" applyFont="1" applyBorder="1" applyAlignment="1">
      <alignment horizontal="left" vertical="center" wrapText="1"/>
    </xf>
    <xf numFmtId="172" fontId="4" fillId="0" borderId="10" xfId="0" applyNumberFormat="1" applyFont="1" applyBorder="1" applyAlignment="1">
      <alignment vertical="center"/>
    </xf>
    <xf numFmtId="0" fontId="2" fillId="0" borderId="2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6" fillId="0" borderId="13" xfId="0" applyFont="1" applyFill="1" applyBorder="1" applyAlignment="1">
      <alignment horizontal="right"/>
    </xf>
    <xf numFmtId="0" fontId="5" fillId="0" borderId="14" xfId="0" applyFont="1" applyBorder="1" applyAlignment="1">
      <alignment wrapText="1"/>
    </xf>
    <xf numFmtId="0" fontId="6" fillId="0" borderId="14" xfId="0" applyFont="1" applyBorder="1" applyAlignment="1">
      <alignment horizontal="right"/>
    </xf>
    <xf numFmtId="0" fontId="6" fillId="0" borderId="14" xfId="0" applyFont="1" applyBorder="1" applyAlignment="1">
      <alignment horizontal="right" wrapText="1"/>
    </xf>
    <xf numFmtId="2" fontId="5" fillId="0" borderId="13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right" wrapText="1"/>
    </xf>
    <xf numFmtId="0" fontId="6" fillId="0" borderId="0" xfId="0" applyFont="1" applyFill="1" applyBorder="1" applyAlignment="1">
      <alignment/>
    </xf>
    <xf numFmtId="0" fontId="0" fillId="0" borderId="15" xfId="0" applyBorder="1" applyAlignment="1">
      <alignment/>
    </xf>
    <xf numFmtId="0" fontId="5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right" vertical="center"/>
    </xf>
    <xf numFmtId="2" fontId="6" fillId="0" borderId="10" xfId="0" applyNumberFormat="1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2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15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2" fontId="9" fillId="0" borderId="11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6" fillId="0" borderId="2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vertical="center"/>
    </xf>
    <xf numFmtId="0" fontId="5" fillId="0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4" fillId="36" borderId="0" xfId="0" applyFont="1" applyFill="1" applyAlignment="1">
      <alignment horizontal="center"/>
    </xf>
    <xf numFmtId="0" fontId="5" fillId="36" borderId="23" xfId="0" applyFont="1" applyFill="1" applyBorder="1" applyAlignment="1">
      <alignment horizontal="center"/>
    </xf>
    <xf numFmtId="0" fontId="5" fillId="36" borderId="22" xfId="0" applyFont="1" applyFill="1" applyBorder="1" applyAlignment="1">
      <alignment horizontal="center"/>
    </xf>
    <xf numFmtId="2" fontId="5" fillId="36" borderId="15" xfId="0" applyNumberFormat="1" applyFont="1" applyFill="1" applyBorder="1" applyAlignment="1">
      <alignment horizontal="center"/>
    </xf>
    <xf numFmtId="2" fontId="4" fillId="33" borderId="15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72" fontId="5" fillId="0" borderId="13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" fontId="2" fillId="0" borderId="10" xfId="0" applyNumberFormat="1" applyFont="1" applyBorder="1" applyAlignment="1">
      <alignment/>
    </xf>
    <xf numFmtId="0" fontId="5" fillId="5" borderId="13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/>
    </xf>
    <xf numFmtId="49" fontId="5" fillId="5" borderId="10" xfId="0" applyNumberFormat="1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172" fontId="5" fillId="5" borderId="1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5" fillId="5" borderId="13" xfId="0" applyFont="1" applyFill="1" applyBorder="1" applyAlignment="1">
      <alignment horizontal="center" wrapText="1"/>
    </xf>
    <xf numFmtId="0" fontId="5" fillId="5" borderId="10" xfId="0" applyFont="1" applyFill="1" applyBorder="1" applyAlignment="1">
      <alignment/>
    </xf>
    <xf numFmtId="0" fontId="5" fillId="5" borderId="10" xfId="0" applyFont="1" applyFill="1" applyBorder="1" applyAlignment="1">
      <alignment horizontal="center"/>
    </xf>
    <xf numFmtId="0" fontId="5" fillId="5" borderId="22" xfId="0" applyFont="1" applyFill="1" applyBorder="1" applyAlignment="1">
      <alignment horizontal="center"/>
    </xf>
    <xf numFmtId="1" fontId="5" fillId="5" borderId="10" xfId="0" applyNumberFormat="1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5" fillId="37" borderId="19" xfId="0" applyFont="1" applyFill="1" applyBorder="1" applyAlignment="1">
      <alignment horizontal="center" wrapText="1"/>
    </xf>
    <xf numFmtId="49" fontId="5" fillId="37" borderId="16" xfId="0" applyNumberFormat="1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1" fontId="2" fillId="0" borderId="14" xfId="0" applyNumberFormat="1" applyFont="1" applyBorder="1" applyAlignment="1">
      <alignment horizontal="center"/>
    </xf>
    <xf numFmtId="172" fontId="2" fillId="0" borderId="14" xfId="0" applyNumberFormat="1" applyFont="1" applyBorder="1" applyAlignment="1">
      <alignment/>
    </xf>
    <xf numFmtId="0" fontId="2" fillId="0" borderId="17" xfId="0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" fontId="2" fillId="0" borderId="11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18" fillId="0" borderId="15" xfId="0" applyFont="1" applyBorder="1" applyAlignment="1">
      <alignment horizontal="center"/>
    </xf>
    <xf numFmtId="2" fontId="18" fillId="0" borderId="15" xfId="0" applyNumberFormat="1" applyFon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2" fontId="18" fillId="0" borderId="13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18" fillId="0" borderId="21" xfId="0" applyNumberFormat="1" applyFont="1" applyBorder="1" applyAlignment="1">
      <alignment horizontal="center"/>
    </xf>
    <xf numFmtId="0" fontId="17" fillId="0" borderId="13" xfId="0" applyFont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center"/>
    </xf>
    <xf numFmtId="0" fontId="5" fillId="0" borderId="16" xfId="0" applyFont="1" applyFill="1" applyBorder="1" applyAlignment="1">
      <alignment wrapText="1"/>
    </xf>
    <xf numFmtId="1" fontId="2" fillId="0" borderId="1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right" vertical="center" wrapText="1"/>
    </xf>
    <xf numFmtId="0" fontId="15" fillId="0" borderId="0" xfId="0" applyFont="1" applyFill="1" applyAlignment="1">
      <alignment horizontal="center" vertical="center"/>
    </xf>
    <xf numFmtId="172" fontId="5" fillId="5" borderId="10" xfId="0" applyNumberFormat="1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172" fontId="5" fillId="37" borderId="16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left" wrapText="1"/>
    </xf>
    <xf numFmtId="1" fontId="2" fillId="0" borderId="13" xfId="0" applyNumberFormat="1" applyFont="1" applyBorder="1" applyAlignment="1">
      <alignment horizontal="center"/>
    </xf>
    <xf numFmtId="172" fontId="2" fillId="0" borderId="13" xfId="0" applyNumberFormat="1" applyFont="1" applyBorder="1" applyAlignment="1">
      <alignment/>
    </xf>
    <xf numFmtId="1" fontId="2" fillId="0" borderId="13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2" fontId="5" fillId="5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172" fontId="6" fillId="0" borderId="10" xfId="0" applyNumberFormat="1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wrapText="1"/>
    </xf>
    <xf numFmtId="2" fontId="6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left" wrapText="1"/>
    </xf>
    <xf numFmtId="2" fontId="6" fillId="0" borderId="10" xfId="0" applyNumberFormat="1" applyFont="1" applyBorder="1" applyAlignment="1">
      <alignment horizontal="right" wrapText="1"/>
    </xf>
    <xf numFmtId="0" fontId="10" fillId="0" borderId="0" xfId="0" applyFont="1" applyFill="1" applyAlignment="1">
      <alignment/>
    </xf>
    <xf numFmtId="2" fontId="5" fillId="5" borderId="10" xfId="0" applyNumberFormat="1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5" fillId="0" borderId="10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/>
    </xf>
    <xf numFmtId="1" fontId="19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5" fillId="0" borderId="24" xfId="0" applyFont="1" applyFill="1" applyBorder="1" applyAlignment="1">
      <alignment vertical="center"/>
    </xf>
    <xf numFmtId="0" fontId="5" fillId="0" borderId="24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24" xfId="0" applyFont="1" applyFill="1" applyBorder="1" applyAlignment="1">
      <alignment textRotation="180"/>
    </xf>
    <xf numFmtId="0" fontId="5" fillId="0" borderId="0" xfId="0" applyFont="1" applyFill="1" applyAlignment="1">
      <alignment textRotation="180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4" fillId="0" borderId="2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13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1" fontId="6" fillId="0" borderId="14" xfId="0" applyNumberFormat="1" applyFont="1" applyFill="1" applyBorder="1" applyAlignment="1">
      <alignment horizontal="center"/>
    </xf>
    <xf numFmtId="172" fontId="6" fillId="0" borderId="14" xfId="0" applyNumberFormat="1" applyFont="1" applyFill="1" applyBorder="1" applyAlignment="1">
      <alignment/>
    </xf>
    <xf numFmtId="1" fontId="6" fillId="0" borderId="0" xfId="0" applyNumberFormat="1" applyFont="1" applyFill="1" applyAlignment="1">
      <alignment horizontal="center"/>
    </xf>
    <xf numFmtId="172" fontId="6" fillId="0" borderId="0" xfId="0" applyNumberFormat="1" applyFont="1" applyFill="1" applyAlignment="1">
      <alignment/>
    </xf>
    <xf numFmtId="172" fontId="6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2" fontId="10" fillId="0" borderId="0" xfId="0" applyNumberFormat="1" applyFont="1" applyFill="1" applyAlignment="1">
      <alignment horizontal="center"/>
    </xf>
    <xf numFmtId="2" fontId="10" fillId="0" borderId="10" xfId="0" applyNumberFormat="1" applyFont="1" applyBorder="1" applyAlignment="1">
      <alignment horizontal="right" wrapText="1"/>
    </xf>
    <xf numFmtId="1" fontId="10" fillId="0" borderId="10" xfId="0" applyNumberFormat="1" applyFont="1" applyBorder="1" applyAlignment="1">
      <alignment horizontal="center"/>
    </xf>
    <xf numFmtId="172" fontId="10" fillId="0" borderId="10" xfId="0" applyNumberFormat="1" applyFont="1" applyBorder="1" applyAlignment="1">
      <alignment horizontal="center"/>
    </xf>
    <xf numFmtId="1" fontId="6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1" fontId="10" fillId="0" borderId="1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 wrapText="1"/>
    </xf>
    <xf numFmtId="0" fontId="10" fillId="0" borderId="13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6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/>
    </xf>
    <xf numFmtId="0" fontId="10" fillId="0" borderId="11" xfId="0" applyFont="1" applyFill="1" applyBorder="1" applyAlignment="1">
      <alignment/>
    </xf>
    <xf numFmtId="0" fontId="10" fillId="0" borderId="13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72" fontId="19" fillId="0" borderId="10" xfId="0" applyNumberFormat="1" applyFont="1" applyFill="1" applyBorder="1" applyAlignment="1">
      <alignment horizontal="center" vertical="center"/>
    </xf>
    <xf numFmtId="2" fontId="19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72" fontId="6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2" fontId="19" fillId="32" borderId="10" xfId="0" applyNumberFormat="1" applyFont="1" applyFill="1" applyBorder="1" applyAlignment="1">
      <alignment vertical="center"/>
    </xf>
    <xf numFmtId="2" fontId="6" fillId="32" borderId="10" xfId="0" applyNumberFormat="1" applyFont="1" applyFill="1" applyBorder="1" applyAlignment="1">
      <alignment horizontal="center" vertical="center"/>
    </xf>
    <xf numFmtId="2" fontId="20" fillId="0" borderId="10" xfId="0" applyNumberFormat="1" applyFont="1" applyFill="1" applyBorder="1" applyAlignment="1">
      <alignment horizontal="center" vertical="center"/>
    </xf>
    <xf numFmtId="172" fontId="19" fillId="32" borderId="10" xfId="0" applyNumberFormat="1" applyFont="1" applyFill="1" applyBorder="1" applyAlignment="1">
      <alignment vertical="center"/>
    </xf>
    <xf numFmtId="1" fontId="6" fillId="32" borderId="10" xfId="0" applyNumberFormat="1" applyFont="1" applyFill="1" applyBorder="1" applyAlignment="1">
      <alignment horizontal="center" vertical="center"/>
    </xf>
    <xf numFmtId="2" fontId="20" fillId="32" borderId="10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0" fontId="20" fillId="0" borderId="13" xfId="0" applyFont="1" applyFill="1" applyBorder="1" applyAlignment="1">
      <alignment horizontal="right" vertical="center"/>
    </xf>
    <xf numFmtId="0" fontId="20" fillId="0" borderId="13" xfId="0" applyFont="1" applyFill="1" applyBorder="1" applyAlignment="1">
      <alignment horizontal="right" vertical="center" wrapText="1"/>
    </xf>
    <xf numFmtId="1" fontId="20" fillId="0" borderId="10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/>
    </xf>
    <xf numFmtId="172" fontId="6" fillId="0" borderId="12" xfId="0" applyNumberFormat="1" applyFont="1" applyFill="1" applyBorder="1" applyAlignment="1">
      <alignment horizontal="center" vertical="center"/>
    </xf>
    <xf numFmtId="1" fontId="0" fillId="0" borderId="11" xfId="0" applyNumberFormat="1" applyBorder="1" applyAlignment="1">
      <alignment horizontal="center"/>
    </xf>
    <xf numFmtId="1" fontId="18" fillId="0" borderId="11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2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2" fontId="2" fillId="0" borderId="35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6" fillId="0" borderId="20" xfId="0" applyFont="1" applyBorder="1" applyAlignment="1">
      <alignment horizontal="right" wrapText="1"/>
    </xf>
    <xf numFmtId="0" fontId="5" fillId="0" borderId="13" xfId="0" applyFont="1" applyBorder="1" applyAlignment="1">
      <alignment horizontal="left" wrapText="1"/>
    </xf>
    <xf numFmtId="0" fontId="2" fillId="38" borderId="21" xfId="0" applyFont="1" applyFill="1" applyBorder="1" applyAlignment="1">
      <alignment/>
    </xf>
    <xf numFmtId="0" fontId="5" fillId="38" borderId="20" xfId="0" applyFont="1" applyFill="1" applyBorder="1" applyAlignment="1">
      <alignment horizontal="center"/>
    </xf>
    <xf numFmtId="0" fontId="5" fillId="38" borderId="16" xfId="0" applyFont="1" applyFill="1" applyBorder="1" applyAlignment="1">
      <alignment/>
    </xf>
    <xf numFmtId="0" fontId="5" fillId="38" borderId="14" xfId="0" applyFont="1" applyFill="1" applyBorder="1" applyAlignment="1">
      <alignment/>
    </xf>
    <xf numFmtId="0" fontId="5" fillId="38" borderId="13" xfId="0" applyFont="1" applyFill="1" applyBorder="1" applyAlignment="1">
      <alignment/>
    </xf>
    <xf numFmtId="0" fontId="5" fillId="38" borderId="16" xfId="0" applyFont="1" applyFill="1" applyBorder="1" applyAlignment="1">
      <alignment horizontal="center"/>
    </xf>
    <xf numFmtId="0" fontId="5" fillId="38" borderId="19" xfId="0" applyFont="1" applyFill="1" applyBorder="1" applyAlignment="1">
      <alignment horizontal="center"/>
    </xf>
    <xf numFmtId="0" fontId="5" fillId="38" borderId="13" xfId="0" applyFont="1" applyFill="1" applyBorder="1" applyAlignment="1">
      <alignment horizontal="center"/>
    </xf>
    <xf numFmtId="0" fontId="5" fillId="38" borderId="12" xfId="0" applyFont="1" applyFill="1" applyBorder="1" applyAlignment="1">
      <alignment horizontal="center" wrapText="1"/>
    </xf>
    <xf numFmtId="0" fontId="5" fillId="38" borderId="12" xfId="0" applyFont="1" applyFill="1" applyBorder="1" applyAlignment="1">
      <alignment horizontal="center"/>
    </xf>
    <xf numFmtId="0" fontId="5" fillId="38" borderId="12" xfId="0" applyFont="1" applyFill="1" applyBorder="1" applyAlignment="1">
      <alignment/>
    </xf>
    <xf numFmtId="0" fontId="5" fillId="38" borderId="10" xfId="0" applyFont="1" applyFill="1" applyBorder="1" applyAlignment="1">
      <alignment/>
    </xf>
    <xf numFmtId="0" fontId="5" fillId="38" borderId="16" xfId="0" applyFont="1" applyFill="1" applyBorder="1" applyAlignment="1">
      <alignment horizontal="center" wrapText="1"/>
    </xf>
    <xf numFmtId="0" fontId="5" fillId="38" borderId="19" xfId="0" applyFont="1" applyFill="1" applyBorder="1" applyAlignment="1">
      <alignment horizontal="center" wrapText="1"/>
    </xf>
    <xf numFmtId="0" fontId="5" fillId="38" borderId="13" xfId="0" applyFont="1" applyFill="1" applyBorder="1" applyAlignment="1">
      <alignment horizontal="center" wrapText="1"/>
    </xf>
    <xf numFmtId="0" fontId="5" fillId="38" borderId="12" xfId="0" applyFont="1" applyFill="1" applyBorder="1" applyAlignment="1">
      <alignment wrapText="1"/>
    </xf>
    <xf numFmtId="0" fontId="5" fillId="38" borderId="10" xfId="0" applyFont="1" applyFill="1" applyBorder="1" applyAlignment="1">
      <alignment wrapText="1"/>
    </xf>
    <xf numFmtId="0" fontId="10" fillId="0" borderId="11" xfId="0" applyFont="1" applyFill="1" applyBorder="1" applyAlignment="1">
      <alignment vertical="center"/>
    </xf>
    <xf numFmtId="1" fontId="17" fillId="0" borderId="10" xfId="0" applyNumberFormat="1" applyFont="1" applyBorder="1" applyAlignment="1">
      <alignment horizontal="center" vertical="center"/>
    </xf>
    <xf numFmtId="0" fontId="5" fillId="0" borderId="13" xfId="0" applyFont="1" applyFill="1" applyBorder="1" applyAlignment="1">
      <alignment horizontal="left"/>
    </xf>
    <xf numFmtId="0" fontId="2" fillId="0" borderId="15" xfId="0" applyFont="1" applyFill="1" applyBorder="1" applyAlignment="1">
      <alignment vertical="center"/>
    </xf>
    <xf numFmtId="0" fontId="2" fillId="39" borderId="21" xfId="0" applyFont="1" applyFill="1" applyBorder="1" applyAlignment="1">
      <alignment/>
    </xf>
    <xf numFmtId="0" fontId="5" fillId="39" borderId="20" xfId="0" applyFont="1" applyFill="1" applyBorder="1" applyAlignment="1">
      <alignment horizontal="center"/>
    </xf>
    <xf numFmtId="0" fontId="5" fillId="39" borderId="16" xfId="0" applyFont="1" applyFill="1" applyBorder="1" applyAlignment="1">
      <alignment/>
    </xf>
    <xf numFmtId="0" fontId="5" fillId="39" borderId="14" xfId="0" applyFont="1" applyFill="1" applyBorder="1" applyAlignment="1">
      <alignment/>
    </xf>
    <xf numFmtId="0" fontId="5" fillId="39" borderId="13" xfId="0" applyFont="1" applyFill="1" applyBorder="1" applyAlignment="1">
      <alignment/>
    </xf>
    <xf numFmtId="0" fontId="5" fillId="39" borderId="16" xfId="0" applyFont="1" applyFill="1" applyBorder="1" applyAlignment="1">
      <alignment horizontal="center" wrapText="1"/>
    </xf>
    <xf numFmtId="0" fontId="5" fillId="39" borderId="19" xfId="0" applyFont="1" applyFill="1" applyBorder="1" applyAlignment="1">
      <alignment horizontal="center" wrapText="1"/>
    </xf>
    <xf numFmtId="0" fontId="5" fillId="39" borderId="13" xfId="0" applyFont="1" applyFill="1" applyBorder="1" applyAlignment="1">
      <alignment horizontal="center" wrapText="1"/>
    </xf>
    <xf numFmtId="0" fontId="5" fillId="39" borderId="12" xfId="0" applyFont="1" applyFill="1" applyBorder="1" applyAlignment="1">
      <alignment horizontal="center" wrapText="1"/>
    </xf>
    <xf numFmtId="0" fontId="5" fillId="39" borderId="12" xfId="0" applyFont="1" applyFill="1" applyBorder="1" applyAlignment="1">
      <alignment wrapText="1"/>
    </xf>
    <xf numFmtId="0" fontId="5" fillId="39" borderId="10" xfId="0" applyFont="1" applyFill="1" applyBorder="1" applyAlignment="1">
      <alignment wrapText="1"/>
    </xf>
    <xf numFmtId="0" fontId="6" fillId="0" borderId="24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4" fillId="38" borderId="11" xfId="0" applyFont="1" applyFill="1" applyBorder="1" applyAlignment="1">
      <alignment horizontal="center" vertical="center"/>
    </xf>
    <xf numFmtId="0" fontId="4" fillId="38" borderId="12" xfId="0" applyFont="1" applyFill="1" applyBorder="1" applyAlignment="1">
      <alignment horizontal="center" vertical="center"/>
    </xf>
    <xf numFmtId="0" fontId="5" fillId="38" borderId="11" xfId="0" applyFont="1" applyFill="1" applyBorder="1" applyAlignment="1">
      <alignment horizontal="center" vertical="center"/>
    </xf>
    <xf numFmtId="0" fontId="5" fillId="38" borderId="12" xfId="0" applyFont="1" applyFill="1" applyBorder="1" applyAlignment="1">
      <alignment horizontal="center" vertical="center"/>
    </xf>
    <xf numFmtId="0" fontId="5" fillId="38" borderId="16" xfId="0" applyFont="1" applyFill="1" applyBorder="1" applyAlignment="1">
      <alignment horizontal="center"/>
    </xf>
    <xf numFmtId="0" fontId="5" fillId="38" borderId="14" xfId="0" applyFont="1" applyFill="1" applyBorder="1" applyAlignment="1">
      <alignment horizontal="center"/>
    </xf>
    <xf numFmtId="0" fontId="5" fillId="38" borderId="13" xfId="0" applyFont="1" applyFill="1" applyBorder="1" applyAlignment="1">
      <alignment horizontal="center"/>
    </xf>
    <xf numFmtId="0" fontId="5" fillId="38" borderId="21" xfId="0" applyFont="1" applyFill="1" applyBorder="1" applyAlignment="1">
      <alignment horizontal="center"/>
    </xf>
    <xf numFmtId="0" fontId="5" fillId="38" borderId="12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 wrapText="1"/>
    </xf>
    <xf numFmtId="0" fontId="5" fillId="38" borderId="14" xfId="0" applyFont="1" applyFill="1" applyBorder="1" applyAlignment="1">
      <alignment horizontal="center" wrapText="1"/>
    </xf>
    <xf numFmtId="0" fontId="5" fillId="38" borderId="13" xfId="0" applyFont="1" applyFill="1" applyBorder="1" applyAlignment="1">
      <alignment horizontal="center" wrapText="1"/>
    </xf>
    <xf numFmtId="0" fontId="5" fillId="38" borderId="21" xfId="0" applyFont="1" applyFill="1" applyBorder="1" applyAlignment="1">
      <alignment horizontal="center" wrapText="1"/>
    </xf>
    <xf numFmtId="0" fontId="5" fillId="38" borderId="12" xfId="0" applyFont="1" applyFill="1" applyBorder="1" applyAlignment="1">
      <alignment horizontal="center" wrapText="1"/>
    </xf>
    <xf numFmtId="0" fontId="5" fillId="39" borderId="16" xfId="0" applyFont="1" applyFill="1" applyBorder="1" applyAlignment="1">
      <alignment horizontal="center" wrapText="1"/>
    </xf>
    <xf numFmtId="0" fontId="5" fillId="39" borderId="14" xfId="0" applyFont="1" applyFill="1" applyBorder="1" applyAlignment="1">
      <alignment horizontal="center" wrapText="1"/>
    </xf>
    <xf numFmtId="0" fontId="5" fillId="39" borderId="13" xfId="0" applyFont="1" applyFill="1" applyBorder="1" applyAlignment="1">
      <alignment horizontal="center" wrapText="1"/>
    </xf>
    <xf numFmtId="0" fontId="5" fillId="39" borderId="21" xfId="0" applyFont="1" applyFill="1" applyBorder="1" applyAlignment="1">
      <alignment horizontal="center" wrapText="1"/>
    </xf>
    <xf numFmtId="0" fontId="5" fillId="39" borderId="12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4" fillId="39" borderId="11" xfId="0" applyFont="1" applyFill="1" applyBorder="1" applyAlignment="1">
      <alignment horizontal="center" vertical="center"/>
    </xf>
    <xf numFmtId="0" fontId="4" fillId="39" borderId="12" xfId="0" applyFont="1" applyFill="1" applyBorder="1" applyAlignment="1">
      <alignment horizontal="center" vertical="center"/>
    </xf>
    <xf numFmtId="0" fontId="5" fillId="39" borderId="11" xfId="0" applyFont="1" applyFill="1" applyBorder="1" applyAlignment="1">
      <alignment horizontal="center" vertical="center"/>
    </xf>
    <xf numFmtId="0" fontId="5" fillId="39" borderId="12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9" fontId="0" fillId="0" borderId="2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6" fillId="0" borderId="24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W874"/>
  <sheetViews>
    <sheetView zoomScale="80" zoomScaleNormal="80" zoomScalePageLayoutView="0" workbookViewId="0" topLeftCell="A114">
      <selection activeCell="AD118" sqref="AD118"/>
    </sheetView>
  </sheetViews>
  <sheetFormatPr defaultColWidth="9.00390625" defaultRowHeight="15"/>
  <cols>
    <col min="1" max="1" width="16.00390625" style="4" customWidth="1"/>
    <col min="2" max="2" width="38.140625" style="111" customWidth="1"/>
    <col min="3" max="3" width="9.57421875" style="51" customWidth="1"/>
    <col min="4" max="4" width="7.57421875" style="204" customWidth="1"/>
    <col min="5" max="5" width="8.00390625" style="204" customWidth="1"/>
    <col min="6" max="6" width="8.00390625" style="111" customWidth="1"/>
    <col min="7" max="8" width="7.8515625" style="111" customWidth="1"/>
    <col min="9" max="9" width="11.8515625" style="111" customWidth="1"/>
    <col min="10" max="10" width="8.57421875" style="111" hidden="1" customWidth="1"/>
    <col min="11" max="11" width="8.421875" style="111" hidden="1" customWidth="1"/>
    <col min="12" max="12" width="6.421875" style="111" hidden="1" customWidth="1"/>
    <col min="13" max="13" width="7.7109375" style="111" hidden="1" customWidth="1"/>
    <col min="14" max="14" width="8.28125" style="128" hidden="1" customWidth="1"/>
    <col min="15" max="15" width="6.7109375" style="111" hidden="1" customWidth="1"/>
    <col min="16" max="16" width="7.140625" style="112" hidden="1" customWidth="1"/>
    <col min="17" max="17" width="7.00390625" style="112" hidden="1" customWidth="1"/>
    <col min="18" max="18" width="10.421875" style="111" hidden="1" customWidth="1"/>
    <col min="19" max="19" width="7.00390625" style="111" hidden="1" customWidth="1"/>
    <col min="20" max="26" width="9.00390625" style="4" customWidth="1"/>
    <col min="27" max="16384" width="9.00390625" style="4" customWidth="1"/>
  </cols>
  <sheetData>
    <row r="1" spans="2:205" s="2" customFormat="1" ht="14.25" customHeight="1">
      <c r="B1" s="111"/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  <c r="N1" s="627"/>
      <c r="O1" s="111"/>
      <c r="P1" s="112"/>
      <c r="Q1" s="112"/>
      <c r="R1" s="111"/>
      <c r="S1" s="111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</row>
    <row r="2" spans="2:205" s="2" customFormat="1" ht="20.25" customHeight="1">
      <c r="B2" s="628" t="s">
        <v>404</v>
      </c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628"/>
      <c r="N2" s="628"/>
      <c r="O2" s="628"/>
      <c r="P2" s="628"/>
      <c r="Q2" s="628"/>
      <c r="R2" s="628"/>
      <c r="S2" s="111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</row>
    <row r="3" spans="2:205" s="2" customFormat="1" ht="13.5" customHeight="1"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  <c r="P3" s="628"/>
      <c r="Q3" s="628"/>
      <c r="R3" s="628"/>
      <c r="S3" s="111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</row>
    <row r="4" spans="2:205" s="2" customFormat="1" ht="33.75" customHeight="1">
      <c r="B4" s="629"/>
      <c r="C4" s="629"/>
      <c r="D4" s="629"/>
      <c r="E4" s="629"/>
      <c r="F4" s="629"/>
      <c r="G4" s="629"/>
      <c r="H4" s="629"/>
      <c r="I4" s="629"/>
      <c r="J4" s="629"/>
      <c r="K4" s="629"/>
      <c r="L4" s="629"/>
      <c r="M4" s="629"/>
      <c r="N4" s="629"/>
      <c r="O4" s="629"/>
      <c r="P4" s="629"/>
      <c r="Q4" s="629"/>
      <c r="R4" s="629"/>
      <c r="S4" s="111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</row>
    <row r="5" spans="1:20" ht="20.25" customHeight="1">
      <c r="A5" s="592"/>
      <c r="B5" s="593"/>
      <c r="C5" s="594"/>
      <c r="D5" s="595"/>
      <c r="E5" s="595"/>
      <c r="F5" s="595"/>
      <c r="G5" s="595"/>
      <c r="H5" s="595"/>
      <c r="I5" s="596"/>
      <c r="J5" s="267"/>
      <c r="K5" s="267"/>
      <c r="L5" s="268" t="s">
        <v>63</v>
      </c>
      <c r="M5" s="269"/>
      <c r="N5" s="269"/>
      <c r="O5" s="269"/>
      <c r="P5" s="269"/>
      <c r="Q5" s="269"/>
      <c r="R5" s="269"/>
      <c r="S5" s="270"/>
      <c r="T5" s="243"/>
    </row>
    <row r="6" spans="1:20" ht="19.5" customHeight="1">
      <c r="A6" s="630" t="s">
        <v>193</v>
      </c>
      <c r="B6" s="632" t="s">
        <v>54</v>
      </c>
      <c r="C6" s="597"/>
      <c r="D6" s="598"/>
      <c r="E6" s="599"/>
      <c r="F6" s="622" t="s">
        <v>194</v>
      </c>
      <c r="G6" s="623"/>
      <c r="H6" s="624"/>
      <c r="I6" s="625" t="s">
        <v>60</v>
      </c>
      <c r="J6" s="271"/>
      <c r="K6" s="271"/>
      <c r="L6" s="605" t="s">
        <v>64</v>
      </c>
      <c r="M6" s="606"/>
      <c r="N6" s="606"/>
      <c r="O6" s="606"/>
      <c r="P6" s="606" t="s">
        <v>65</v>
      </c>
      <c r="Q6" s="606"/>
      <c r="R6" s="606"/>
      <c r="S6" s="607"/>
      <c r="T6" s="243"/>
    </row>
    <row r="7" spans="1:20" ht="42" customHeight="1">
      <c r="A7" s="631"/>
      <c r="B7" s="633"/>
      <c r="C7" s="600" t="s">
        <v>195</v>
      </c>
      <c r="D7" s="600" t="s">
        <v>55</v>
      </c>
      <c r="E7" s="600" t="s">
        <v>56</v>
      </c>
      <c r="F7" s="601" t="s">
        <v>57</v>
      </c>
      <c r="G7" s="601" t="s">
        <v>58</v>
      </c>
      <c r="H7" s="602" t="s">
        <v>59</v>
      </c>
      <c r="I7" s="626"/>
      <c r="J7" s="272" t="s">
        <v>61</v>
      </c>
      <c r="K7" s="273" t="s">
        <v>62</v>
      </c>
      <c r="L7" s="274" t="s">
        <v>66</v>
      </c>
      <c r="M7" s="274" t="s">
        <v>67</v>
      </c>
      <c r="N7" s="274" t="s">
        <v>68</v>
      </c>
      <c r="O7" s="274" t="s">
        <v>69</v>
      </c>
      <c r="P7" s="274" t="s">
        <v>70</v>
      </c>
      <c r="Q7" s="274" t="s">
        <v>71</v>
      </c>
      <c r="R7" s="274" t="s">
        <v>72</v>
      </c>
      <c r="S7" s="275" t="s">
        <v>73</v>
      </c>
      <c r="T7" s="244"/>
    </row>
    <row r="8" spans="1:20" ht="27.75" customHeight="1">
      <c r="A8" s="250" t="s">
        <v>196</v>
      </c>
      <c r="B8" s="248"/>
      <c r="C8" s="249"/>
      <c r="D8" s="250"/>
      <c r="E8" s="249"/>
      <c r="F8" s="251"/>
      <c r="G8" s="252"/>
      <c r="H8" s="252"/>
      <c r="I8" s="252"/>
      <c r="J8" s="259"/>
      <c r="K8" s="260"/>
      <c r="L8" s="261"/>
      <c r="M8" s="261"/>
      <c r="N8" s="261"/>
      <c r="O8" s="261"/>
      <c r="P8" s="261"/>
      <c r="Q8" s="261"/>
      <c r="R8" s="261"/>
      <c r="S8" s="262"/>
      <c r="T8" s="244"/>
    </row>
    <row r="9" spans="1:20" ht="21.75" customHeight="1">
      <c r="A9" s="253" t="s">
        <v>197</v>
      </c>
      <c r="B9" s="254"/>
      <c r="C9" s="255"/>
      <c r="D9" s="256"/>
      <c r="E9" s="253"/>
      <c r="F9" s="257"/>
      <c r="G9" s="258"/>
      <c r="H9" s="258"/>
      <c r="I9" s="258"/>
      <c r="J9" s="302"/>
      <c r="K9" s="303"/>
      <c r="L9" s="263"/>
      <c r="M9" s="263"/>
      <c r="N9" s="263"/>
      <c r="O9" s="263"/>
      <c r="P9" s="263"/>
      <c r="Q9" s="263"/>
      <c r="R9" s="263"/>
      <c r="S9" s="264"/>
      <c r="T9" s="244"/>
    </row>
    <row r="10" spans="1:19" s="35" customFormat="1" ht="27" customHeight="1">
      <c r="A10" s="245" t="s">
        <v>400</v>
      </c>
      <c r="B10" s="265"/>
      <c r="C10" s="246"/>
      <c r="D10" s="246"/>
      <c r="E10" s="247"/>
      <c r="F10" s="71"/>
      <c r="G10" s="71"/>
      <c r="H10" s="71"/>
      <c r="I10" s="95"/>
      <c r="J10" s="71"/>
      <c r="K10" s="71"/>
      <c r="L10" s="71"/>
      <c r="M10" s="71"/>
      <c r="N10" s="71"/>
      <c r="O10" s="71"/>
      <c r="P10" s="95"/>
      <c r="Q10" s="71"/>
      <c r="R10" s="71"/>
      <c r="S10" s="71"/>
    </row>
    <row r="11" spans="2:23" s="48" customFormat="1" ht="33.75" customHeight="1">
      <c r="B11" s="97" t="s">
        <v>334</v>
      </c>
      <c r="C11" s="34">
        <v>40</v>
      </c>
      <c r="D11" s="92"/>
      <c r="E11" s="93"/>
      <c r="F11" s="42">
        <v>0.7</v>
      </c>
      <c r="G11" s="42">
        <v>2.04</v>
      </c>
      <c r="H11" s="42">
        <v>4.8</v>
      </c>
      <c r="I11" s="78">
        <v>37</v>
      </c>
      <c r="J11" s="42"/>
      <c r="K11" s="42">
        <f>SUM(K12:K15)</f>
        <v>10.112400000000001</v>
      </c>
      <c r="L11" s="42">
        <v>19.8</v>
      </c>
      <c r="M11" s="42">
        <v>0.03</v>
      </c>
      <c r="N11" s="78">
        <v>0</v>
      </c>
      <c r="O11" s="42">
        <v>5.3</v>
      </c>
      <c r="P11" s="74">
        <v>52</v>
      </c>
      <c r="Q11" s="74">
        <v>34</v>
      </c>
      <c r="R11" s="42">
        <v>16</v>
      </c>
      <c r="S11" s="42">
        <v>0.07</v>
      </c>
      <c r="T11" s="496"/>
      <c r="U11" s="497"/>
      <c r="V11" s="497"/>
      <c r="W11" s="497"/>
    </row>
    <row r="12" spans="2:19" s="20" customFormat="1" ht="26.25" customHeight="1">
      <c r="B12" s="88" t="s">
        <v>34</v>
      </c>
      <c r="C12" s="23"/>
      <c r="D12" s="83">
        <v>47</v>
      </c>
      <c r="E12" s="40">
        <v>33</v>
      </c>
      <c r="F12" s="24"/>
      <c r="G12" s="24"/>
      <c r="H12" s="24"/>
      <c r="I12" s="24"/>
      <c r="J12" s="358">
        <v>200</v>
      </c>
      <c r="K12" s="358">
        <f>J12*D12/1000</f>
        <v>9.4</v>
      </c>
      <c r="L12" s="24"/>
      <c r="M12" s="24"/>
      <c r="N12" s="79"/>
      <c r="O12" s="24"/>
      <c r="P12" s="36"/>
      <c r="Q12" s="36"/>
      <c r="R12" s="24"/>
      <c r="S12" s="24"/>
    </row>
    <row r="13" spans="2:19" s="20" customFormat="1" ht="26.25" customHeight="1">
      <c r="B13" s="88" t="s">
        <v>46</v>
      </c>
      <c r="C13" s="23"/>
      <c r="D13" s="83">
        <v>4.8</v>
      </c>
      <c r="E13" s="40">
        <v>4</v>
      </c>
      <c r="F13" s="24"/>
      <c r="G13" s="24"/>
      <c r="H13" s="24"/>
      <c r="I13" s="24"/>
      <c r="J13" s="358">
        <v>38.5</v>
      </c>
      <c r="K13" s="358">
        <f>J13*D13/1000</f>
        <v>0.1848</v>
      </c>
      <c r="L13" s="24"/>
      <c r="M13" s="24"/>
      <c r="N13" s="79"/>
      <c r="O13" s="24"/>
      <c r="P13" s="36"/>
      <c r="Q13" s="36"/>
      <c r="R13" s="24"/>
      <c r="S13" s="24"/>
    </row>
    <row r="14" spans="2:19" s="20" customFormat="1" ht="26.25" customHeight="1">
      <c r="B14" s="88" t="s">
        <v>53</v>
      </c>
      <c r="C14" s="23"/>
      <c r="D14" s="83">
        <v>2</v>
      </c>
      <c r="E14" s="40">
        <v>2</v>
      </c>
      <c r="F14" s="24"/>
      <c r="G14" s="24"/>
      <c r="H14" s="24"/>
      <c r="I14" s="24"/>
      <c r="J14" s="358">
        <v>90.2</v>
      </c>
      <c r="K14" s="358">
        <f>J14*D14/1000</f>
        <v>0.1804</v>
      </c>
      <c r="L14" s="24"/>
      <c r="M14" s="24"/>
      <c r="N14" s="79"/>
      <c r="O14" s="24"/>
      <c r="P14" s="36"/>
      <c r="Q14" s="36"/>
      <c r="R14" s="24"/>
      <c r="S14" s="24"/>
    </row>
    <row r="15" spans="2:19" s="20" customFormat="1" ht="27.75" customHeight="1">
      <c r="B15" s="88" t="s">
        <v>48</v>
      </c>
      <c r="C15" s="23"/>
      <c r="D15" s="83">
        <v>2</v>
      </c>
      <c r="E15" s="40">
        <v>2</v>
      </c>
      <c r="F15" s="24"/>
      <c r="G15" s="24"/>
      <c r="H15" s="24"/>
      <c r="I15" s="24"/>
      <c r="J15" s="358">
        <v>173.6</v>
      </c>
      <c r="K15" s="358">
        <f>J15*D15/1000</f>
        <v>0.3472</v>
      </c>
      <c r="L15" s="24"/>
      <c r="M15" s="24"/>
      <c r="N15" s="79"/>
      <c r="O15" s="24"/>
      <c r="P15" s="36"/>
      <c r="Q15" s="36"/>
      <c r="R15" s="24"/>
      <c r="S15" s="24"/>
    </row>
    <row r="16" spans="2:205" s="91" customFormat="1" ht="59.25" customHeight="1">
      <c r="B16" s="86" t="s">
        <v>377</v>
      </c>
      <c r="C16" s="32">
        <v>30</v>
      </c>
      <c r="D16" s="43"/>
      <c r="E16" s="43"/>
      <c r="F16" s="32">
        <v>0.55</v>
      </c>
      <c r="G16" s="32">
        <v>2.2</v>
      </c>
      <c r="H16" s="32">
        <v>3.03</v>
      </c>
      <c r="I16" s="32">
        <v>27</v>
      </c>
      <c r="J16" s="134"/>
      <c r="K16" s="90">
        <f>K17</f>
        <v>8.25</v>
      </c>
      <c r="L16" s="42">
        <v>4.6</v>
      </c>
      <c r="M16" s="32">
        <v>55.6</v>
      </c>
      <c r="N16" s="33">
        <v>0</v>
      </c>
      <c r="O16" s="33">
        <v>14.6</v>
      </c>
      <c r="P16" s="34">
        <v>90</v>
      </c>
      <c r="Q16" s="32">
        <v>0.6</v>
      </c>
      <c r="R16" s="32">
        <v>18</v>
      </c>
      <c r="S16" s="32">
        <v>0.66</v>
      </c>
      <c r="T16" s="284"/>
      <c r="U16" s="284"/>
      <c r="V16" s="284"/>
      <c r="W16" s="284"/>
      <c r="X16" s="284"/>
      <c r="Y16" s="284"/>
      <c r="Z16" s="284"/>
      <c r="AA16" s="284"/>
      <c r="AB16" s="284"/>
      <c r="AC16" s="284"/>
      <c r="AD16" s="284"/>
      <c r="AE16" s="284"/>
      <c r="AF16" s="284"/>
      <c r="AG16" s="284"/>
      <c r="AH16" s="284"/>
      <c r="AI16" s="284"/>
      <c r="AJ16" s="284"/>
      <c r="AK16" s="284"/>
      <c r="AL16" s="284"/>
      <c r="AM16" s="284"/>
      <c r="AN16" s="284"/>
      <c r="AO16" s="284"/>
      <c r="AP16" s="284"/>
      <c r="AQ16" s="284"/>
      <c r="AR16" s="284"/>
      <c r="AS16" s="284"/>
      <c r="AT16" s="284"/>
      <c r="AU16" s="284"/>
      <c r="AV16" s="284"/>
      <c r="AW16" s="284"/>
      <c r="AX16" s="284"/>
      <c r="AY16" s="284"/>
      <c r="AZ16" s="284"/>
      <c r="BA16" s="284"/>
      <c r="BB16" s="284"/>
      <c r="BC16" s="284"/>
      <c r="BD16" s="284"/>
      <c r="BE16" s="284"/>
      <c r="BF16" s="284"/>
      <c r="BG16" s="284"/>
      <c r="BH16" s="284"/>
      <c r="BI16" s="284"/>
      <c r="BJ16" s="284"/>
      <c r="BK16" s="284"/>
      <c r="BL16" s="284"/>
      <c r="BM16" s="284"/>
      <c r="BN16" s="284"/>
      <c r="BO16" s="284"/>
      <c r="BP16" s="284"/>
      <c r="BQ16" s="284"/>
      <c r="BR16" s="284"/>
      <c r="BS16" s="284"/>
      <c r="BT16" s="284"/>
      <c r="BU16" s="284"/>
      <c r="BV16" s="284"/>
      <c r="BW16" s="284"/>
      <c r="BX16" s="284"/>
      <c r="BY16" s="284"/>
      <c r="BZ16" s="284"/>
      <c r="CA16" s="284"/>
      <c r="CB16" s="284"/>
      <c r="CC16" s="284"/>
      <c r="CD16" s="284"/>
      <c r="CE16" s="284"/>
      <c r="CF16" s="284"/>
      <c r="CG16" s="284"/>
      <c r="CH16" s="284"/>
      <c r="CI16" s="284"/>
      <c r="CJ16" s="284"/>
      <c r="CK16" s="284"/>
      <c r="CL16" s="284"/>
      <c r="CM16" s="284"/>
      <c r="CN16" s="284"/>
      <c r="CO16" s="284"/>
      <c r="CP16" s="284"/>
      <c r="CQ16" s="284"/>
      <c r="CR16" s="284"/>
      <c r="CS16" s="284"/>
      <c r="CT16" s="284"/>
      <c r="CU16" s="284"/>
      <c r="CV16" s="284"/>
      <c r="CW16" s="284"/>
      <c r="CX16" s="284"/>
      <c r="CY16" s="284"/>
      <c r="CZ16" s="284"/>
      <c r="DA16" s="284"/>
      <c r="DB16" s="284"/>
      <c r="DC16" s="284"/>
      <c r="DD16" s="284"/>
      <c r="DE16" s="284"/>
      <c r="DF16" s="284"/>
      <c r="DG16" s="284"/>
      <c r="DH16" s="284"/>
      <c r="DI16" s="284"/>
      <c r="DJ16" s="284"/>
      <c r="DK16" s="284"/>
      <c r="DL16" s="284"/>
      <c r="DM16" s="284"/>
      <c r="DN16" s="284"/>
      <c r="DO16" s="284"/>
      <c r="DP16" s="284"/>
      <c r="DQ16" s="284"/>
      <c r="DR16" s="284"/>
      <c r="DS16" s="284"/>
      <c r="DT16" s="284"/>
      <c r="DU16" s="284"/>
      <c r="DV16" s="284"/>
      <c r="DW16" s="284"/>
      <c r="DX16" s="284"/>
      <c r="DY16" s="284"/>
      <c r="DZ16" s="284"/>
      <c r="EA16" s="284"/>
      <c r="EB16" s="284"/>
      <c r="EC16" s="284"/>
      <c r="ED16" s="284"/>
      <c r="EE16" s="284"/>
      <c r="EF16" s="284"/>
      <c r="EG16" s="284"/>
      <c r="EH16" s="284"/>
      <c r="EI16" s="284"/>
      <c r="EJ16" s="284"/>
      <c r="EK16" s="284"/>
      <c r="EL16" s="284"/>
      <c r="EM16" s="284"/>
      <c r="EN16" s="284"/>
      <c r="EO16" s="284"/>
      <c r="EP16" s="284"/>
      <c r="EQ16" s="284"/>
      <c r="ER16" s="284"/>
      <c r="ES16" s="284"/>
      <c r="ET16" s="284"/>
      <c r="EU16" s="284"/>
      <c r="EV16" s="284"/>
      <c r="EW16" s="284"/>
      <c r="EX16" s="284"/>
      <c r="EY16" s="284"/>
      <c r="EZ16" s="284"/>
      <c r="FA16" s="284"/>
      <c r="FB16" s="284"/>
      <c r="FC16" s="284"/>
      <c r="FD16" s="284"/>
      <c r="FE16" s="284"/>
      <c r="FF16" s="284"/>
      <c r="FG16" s="284"/>
      <c r="FH16" s="284"/>
      <c r="FI16" s="284"/>
      <c r="FJ16" s="284"/>
      <c r="FK16" s="284"/>
      <c r="FL16" s="284"/>
      <c r="FM16" s="284"/>
      <c r="FN16" s="284"/>
      <c r="FO16" s="284"/>
      <c r="FP16" s="284"/>
      <c r="FQ16" s="284"/>
      <c r="FR16" s="284"/>
      <c r="FS16" s="284"/>
      <c r="FT16" s="284"/>
      <c r="FU16" s="284"/>
      <c r="FV16" s="284"/>
      <c r="FW16" s="284"/>
      <c r="FX16" s="284"/>
      <c r="FY16" s="284"/>
      <c r="FZ16" s="284"/>
      <c r="GA16" s="284"/>
      <c r="GB16" s="284"/>
      <c r="GC16" s="284"/>
      <c r="GD16" s="284"/>
      <c r="GE16" s="284"/>
      <c r="GF16" s="284"/>
      <c r="GG16" s="284"/>
      <c r="GH16" s="284"/>
      <c r="GI16" s="284"/>
      <c r="GJ16" s="284"/>
      <c r="GK16" s="284"/>
      <c r="GL16" s="284"/>
      <c r="GM16" s="284"/>
      <c r="GN16" s="284"/>
      <c r="GO16" s="284"/>
      <c r="GP16" s="284"/>
      <c r="GQ16" s="284"/>
      <c r="GR16" s="284"/>
      <c r="GS16" s="284"/>
      <c r="GT16" s="284"/>
      <c r="GU16" s="284"/>
      <c r="GV16" s="284"/>
      <c r="GW16" s="284"/>
    </row>
    <row r="17" spans="2:205" s="91" customFormat="1" ht="24" customHeight="1">
      <c r="B17" s="121" t="s">
        <v>146</v>
      </c>
      <c r="C17" s="43"/>
      <c r="D17" s="135">
        <v>33</v>
      </c>
      <c r="E17" s="43">
        <v>30</v>
      </c>
      <c r="F17" s="43"/>
      <c r="G17" s="43"/>
      <c r="H17" s="43"/>
      <c r="I17" s="43"/>
      <c r="J17" s="134">
        <v>250</v>
      </c>
      <c r="K17" s="134">
        <f>J17*D17/1000</f>
        <v>8.25</v>
      </c>
      <c r="L17" s="118"/>
      <c r="M17" s="43"/>
      <c r="N17" s="60"/>
      <c r="O17" s="60"/>
      <c r="P17" s="73"/>
      <c r="Q17" s="43"/>
      <c r="R17" s="43"/>
      <c r="S17" s="43"/>
      <c r="T17" s="284"/>
      <c r="U17" s="284"/>
      <c r="V17" s="284"/>
      <c r="W17" s="284"/>
      <c r="X17" s="284"/>
      <c r="Y17" s="284"/>
      <c r="Z17" s="284"/>
      <c r="AA17" s="284"/>
      <c r="AB17" s="284"/>
      <c r="AC17" s="284"/>
      <c r="AD17" s="284"/>
      <c r="AE17" s="284"/>
      <c r="AF17" s="284"/>
      <c r="AG17" s="284"/>
      <c r="AH17" s="284"/>
      <c r="AI17" s="284"/>
      <c r="AJ17" s="284"/>
      <c r="AK17" s="284"/>
      <c r="AL17" s="284"/>
      <c r="AM17" s="284"/>
      <c r="AN17" s="284"/>
      <c r="AO17" s="284"/>
      <c r="AP17" s="284"/>
      <c r="AQ17" s="284"/>
      <c r="AR17" s="284"/>
      <c r="AS17" s="284"/>
      <c r="AT17" s="284"/>
      <c r="AU17" s="284"/>
      <c r="AV17" s="284"/>
      <c r="AW17" s="284"/>
      <c r="AX17" s="284"/>
      <c r="AY17" s="284"/>
      <c r="AZ17" s="284"/>
      <c r="BA17" s="284"/>
      <c r="BB17" s="284"/>
      <c r="BC17" s="284"/>
      <c r="BD17" s="284"/>
      <c r="BE17" s="284"/>
      <c r="BF17" s="284"/>
      <c r="BG17" s="284"/>
      <c r="BH17" s="284"/>
      <c r="BI17" s="284"/>
      <c r="BJ17" s="284"/>
      <c r="BK17" s="284"/>
      <c r="BL17" s="284"/>
      <c r="BM17" s="284"/>
      <c r="BN17" s="284"/>
      <c r="BO17" s="284"/>
      <c r="BP17" s="284"/>
      <c r="BQ17" s="284"/>
      <c r="BR17" s="284"/>
      <c r="BS17" s="284"/>
      <c r="BT17" s="284"/>
      <c r="BU17" s="284"/>
      <c r="BV17" s="284"/>
      <c r="BW17" s="284"/>
      <c r="BX17" s="284"/>
      <c r="BY17" s="284"/>
      <c r="BZ17" s="284"/>
      <c r="CA17" s="284"/>
      <c r="CB17" s="284"/>
      <c r="CC17" s="284"/>
      <c r="CD17" s="284"/>
      <c r="CE17" s="284"/>
      <c r="CF17" s="284"/>
      <c r="CG17" s="284"/>
      <c r="CH17" s="284"/>
      <c r="CI17" s="284"/>
      <c r="CJ17" s="284"/>
      <c r="CK17" s="284"/>
      <c r="CL17" s="284"/>
      <c r="CM17" s="284"/>
      <c r="CN17" s="284"/>
      <c r="CO17" s="284"/>
      <c r="CP17" s="284"/>
      <c r="CQ17" s="284"/>
      <c r="CR17" s="284"/>
      <c r="CS17" s="284"/>
      <c r="CT17" s="284"/>
      <c r="CU17" s="284"/>
      <c r="CV17" s="284"/>
      <c r="CW17" s="284"/>
      <c r="CX17" s="284"/>
      <c r="CY17" s="284"/>
      <c r="CZ17" s="284"/>
      <c r="DA17" s="284"/>
      <c r="DB17" s="284"/>
      <c r="DC17" s="284"/>
      <c r="DD17" s="284"/>
      <c r="DE17" s="284"/>
      <c r="DF17" s="284"/>
      <c r="DG17" s="284"/>
      <c r="DH17" s="284"/>
      <c r="DI17" s="284"/>
      <c r="DJ17" s="284"/>
      <c r="DK17" s="284"/>
      <c r="DL17" s="284"/>
      <c r="DM17" s="284"/>
      <c r="DN17" s="284"/>
      <c r="DO17" s="284"/>
      <c r="DP17" s="284"/>
      <c r="DQ17" s="284"/>
      <c r="DR17" s="284"/>
      <c r="DS17" s="284"/>
      <c r="DT17" s="284"/>
      <c r="DU17" s="284"/>
      <c r="DV17" s="284"/>
      <c r="DW17" s="284"/>
      <c r="DX17" s="284"/>
      <c r="DY17" s="284"/>
      <c r="DZ17" s="284"/>
      <c r="EA17" s="284"/>
      <c r="EB17" s="284"/>
      <c r="EC17" s="284"/>
      <c r="ED17" s="284"/>
      <c r="EE17" s="284"/>
      <c r="EF17" s="284"/>
      <c r="EG17" s="284"/>
      <c r="EH17" s="284"/>
      <c r="EI17" s="284"/>
      <c r="EJ17" s="284"/>
      <c r="EK17" s="284"/>
      <c r="EL17" s="284"/>
      <c r="EM17" s="284"/>
      <c r="EN17" s="284"/>
      <c r="EO17" s="284"/>
      <c r="EP17" s="284"/>
      <c r="EQ17" s="284"/>
      <c r="ER17" s="284"/>
      <c r="ES17" s="284"/>
      <c r="ET17" s="284"/>
      <c r="EU17" s="284"/>
      <c r="EV17" s="284"/>
      <c r="EW17" s="284"/>
      <c r="EX17" s="284"/>
      <c r="EY17" s="284"/>
      <c r="EZ17" s="284"/>
      <c r="FA17" s="284"/>
      <c r="FB17" s="284"/>
      <c r="FC17" s="284"/>
      <c r="FD17" s="284"/>
      <c r="FE17" s="284"/>
      <c r="FF17" s="284"/>
      <c r="FG17" s="284"/>
      <c r="FH17" s="284"/>
      <c r="FI17" s="284"/>
      <c r="FJ17" s="284"/>
      <c r="FK17" s="284"/>
      <c r="FL17" s="284"/>
      <c r="FM17" s="284"/>
      <c r="FN17" s="284"/>
      <c r="FO17" s="284"/>
      <c r="FP17" s="284"/>
      <c r="FQ17" s="284"/>
      <c r="FR17" s="284"/>
      <c r="FS17" s="284"/>
      <c r="FT17" s="284"/>
      <c r="FU17" s="284"/>
      <c r="FV17" s="284"/>
      <c r="FW17" s="284"/>
      <c r="FX17" s="284"/>
      <c r="FY17" s="284"/>
      <c r="FZ17" s="284"/>
      <c r="GA17" s="284"/>
      <c r="GB17" s="284"/>
      <c r="GC17" s="284"/>
      <c r="GD17" s="284"/>
      <c r="GE17" s="284"/>
      <c r="GF17" s="284"/>
      <c r="GG17" s="284"/>
      <c r="GH17" s="284"/>
      <c r="GI17" s="284"/>
      <c r="GJ17" s="284"/>
      <c r="GK17" s="284"/>
      <c r="GL17" s="284"/>
      <c r="GM17" s="284"/>
      <c r="GN17" s="284"/>
      <c r="GO17" s="284"/>
      <c r="GP17" s="284"/>
      <c r="GQ17" s="284"/>
      <c r="GR17" s="284"/>
      <c r="GS17" s="284"/>
      <c r="GT17" s="284"/>
      <c r="GU17" s="284"/>
      <c r="GV17" s="284"/>
      <c r="GW17" s="284"/>
    </row>
    <row r="18" spans="2:23" s="46" customFormat="1" ht="43.5" customHeight="1">
      <c r="B18" s="96" t="s">
        <v>128</v>
      </c>
      <c r="C18" s="32">
        <v>30</v>
      </c>
      <c r="D18" s="32"/>
      <c r="E18" s="32"/>
      <c r="F18" s="32">
        <v>0.24</v>
      </c>
      <c r="G18" s="33">
        <v>0.03</v>
      </c>
      <c r="H18" s="33">
        <v>0.51</v>
      </c>
      <c r="I18" s="32">
        <v>5</v>
      </c>
      <c r="J18" s="50"/>
      <c r="K18" s="50">
        <f>K19</f>
        <v>7.9</v>
      </c>
      <c r="L18" s="42">
        <v>3.5</v>
      </c>
      <c r="M18" s="32">
        <v>0.03</v>
      </c>
      <c r="N18" s="33">
        <v>0</v>
      </c>
      <c r="O18" s="33">
        <v>0.1</v>
      </c>
      <c r="P18" s="74">
        <v>23</v>
      </c>
      <c r="Q18" s="47">
        <v>24</v>
      </c>
      <c r="R18" s="33">
        <v>14</v>
      </c>
      <c r="S18" s="32">
        <v>0.06</v>
      </c>
      <c r="T18" s="496"/>
      <c r="U18" s="497"/>
      <c r="V18" s="497"/>
      <c r="W18" s="497"/>
    </row>
    <row r="19" spans="2:19" ht="25.5" customHeight="1">
      <c r="B19" s="117" t="s">
        <v>129</v>
      </c>
      <c r="C19" s="43"/>
      <c r="D19" s="43">
        <v>50</v>
      </c>
      <c r="E19" s="43">
        <v>30</v>
      </c>
      <c r="F19" s="43"/>
      <c r="G19" s="60"/>
      <c r="H19" s="60"/>
      <c r="I19" s="43"/>
      <c r="J19" s="45">
        <v>158</v>
      </c>
      <c r="K19" s="45">
        <f>J19*D19/1000</f>
        <v>7.9</v>
      </c>
      <c r="L19" s="118"/>
      <c r="M19" s="43"/>
      <c r="N19" s="60"/>
      <c r="O19" s="60"/>
      <c r="P19" s="119"/>
      <c r="Q19" s="120"/>
      <c r="R19" s="60"/>
      <c r="S19" s="43"/>
    </row>
    <row r="20" spans="2:19" s="8" customFormat="1" ht="32.25" customHeight="1">
      <c r="B20" s="86" t="s">
        <v>211</v>
      </c>
      <c r="C20" s="32">
        <v>100</v>
      </c>
      <c r="D20" s="32"/>
      <c r="E20" s="32"/>
      <c r="F20" s="32">
        <v>11.9</v>
      </c>
      <c r="G20" s="32">
        <v>10.5</v>
      </c>
      <c r="H20" s="33">
        <v>9.6</v>
      </c>
      <c r="I20" s="32">
        <v>195</v>
      </c>
      <c r="J20" s="32"/>
      <c r="K20" s="32"/>
      <c r="L20" s="42">
        <v>24.8</v>
      </c>
      <c r="M20" s="33">
        <v>11.2</v>
      </c>
      <c r="N20" s="47">
        <v>2337</v>
      </c>
      <c r="O20" s="32">
        <v>2462</v>
      </c>
      <c r="P20" s="32">
        <v>27.6</v>
      </c>
      <c r="Q20" s="32">
        <v>250</v>
      </c>
      <c r="R20" s="32">
        <v>18.8</v>
      </c>
      <c r="S20" s="32">
        <v>13.7</v>
      </c>
    </row>
    <row r="21" spans="2:19" ht="20.25" customHeight="1">
      <c r="B21" s="113" t="s">
        <v>212</v>
      </c>
      <c r="C21" s="32"/>
      <c r="D21" s="43">
        <v>87</v>
      </c>
      <c r="E21" s="43">
        <v>71</v>
      </c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</row>
    <row r="22" spans="2:19" ht="21" customHeight="1">
      <c r="B22" s="121" t="s">
        <v>47</v>
      </c>
      <c r="C22" s="32"/>
      <c r="D22" s="43">
        <v>3</v>
      </c>
      <c r="E22" s="43">
        <v>3</v>
      </c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</row>
    <row r="23" spans="2:19" s="278" customFormat="1" ht="24.75" customHeight="1">
      <c r="B23" s="279" t="s">
        <v>107</v>
      </c>
      <c r="C23" s="185"/>
      <c r="D23" s="174"/>
      <c r="E23" s="174">
        <v>74</v>
      </c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0"/>
    </row>
    <row r="24" spans="2:19" ht="26.25" customHeight="1">
      <c r="B24" s="113" t="s">
        <v>48</v>
      </c>
      <c r="C24" s="32"/>
      <c r="D24" s="43">
        <v>5</v>
      </c>
      <c r="E24" s="43">
        <v>5</v>
      </c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</row>
    <row r="25" spans="2:19" s="278" customFormat="1" ht="26.25" customHeight="1">
      <c r="B25" s="281" t="s">
        <v>393</v>
      </c>
      <c r="C25" s="185"/>
      <c r="D25" s="174"/>
      <c r="E25" s="174">
        <v>50</v>
      </c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280"/>
      <c r="R25" s="280"/>
      <c r="S25" s="280"/>
    </row>
    <row r="26" spans="2:19" s="278" customFormat="1" ht="26.25" customHeight="1">
      <c r="B26" s="281" t="s">
        <v>214</v>
      </c>
      <c r="C26" s="185"/>
      <c r="D26" s="174"/>
      <c r="E26" s="174">
        <v>50</v>
      </c>
      <c r="F26" s="280"/>
      <c r="G26" s="280"/>
      <c r="H26" s="280"/>
      <c r="I26" s="280"/>
      <c r="J26" s="280"/>
      <c r="K26" s="280"/>
      <c r="L26" s="280"/>
      <c r="M26" s="280"/>
      <c r="N26" s="280"/>
      <c r="O26" s="280"/>
      <c r="P26" s="280"/>
      <c r="Q26" s="280"/>
      <c r="R26" s="280"/>
      <c r="S26" s="280"/>
    </row>
    <row r="27" spans="2:19" ht="26.25" customHeight="1">
      <c r="B27" s="113" t="s">
        <v>88</v>
      </c>
      <c r="C27" s="32"/>
      <c r="D27" s="43">
        <v>11</v>
      </c>
      <c r="E27" s="43">
        <v>11</v>
      </c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</row>
    <row r="28" spans="2:19" ht="26.25" customHeight="1">
      <c r="B28" s="113" t="s">
        <v>47</v>
      </c>
      <c r="C28" s="32"/>
      <c r="D28" s="43">
        <v>3.3</v>
      </c>
      <c r="E28" s="43">
        <v>3.3</v>
      </c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</row>
    <row r="29" spans="2:19" ht="21.75" customHeight="1">
      <c r="B29" s="113" t="s">
        <v>45</v>
      </c>
      <c r="C29" s="32"/>
      <c r="D29" s="43">
        <v>33.3</v>
      </c>
      <c r="E29" s="43">
        <v>33.3</v>
      </c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</row>
    <row r="30" spans="2:19" s="278" customFormat="1" ht="26.25" customHeight="1">
      <c r="B30" s="281" t="s">
        <v>215</v>
      </c>
      <c r="C30" s="185"/>
      <c r="D30" s="174"/>
      <c r="E30" s="174">
        <v>33.3</v>
      </c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</row>
    <row r="31" spans="2:19" ht="26.25" customHeight="1">
      <c r="B31" s="113" t="s">
        <v>46</v>
      </c>
      <c r="C31" s="32"/>
      <c r="D31" s="43">
        <v>11.9</v>
      </c>
      <c r="E31" s="43">
        <v>10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</row>
    <row r="32" spans="2:19" ht="26.25" customHeight="1">
      <c r="B32" s="113" t="s">
        <v>49</v>
      </c>
      <c r="C32" s="32"/>
      <c r="D32" s="43">
        <v>0.8</v>
      </c>
      <c r="E32" s="43">
        <v>0.8</v>
      </c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</row>
    <row r="33" spans="2:19" ht="51.75" customHeight="1">
      <c r="B33" s="117" t="s">
        <v>99</v>
      </c>
      <c r="C33" s="32"/>
      <c r="D33" s="43">
        <v>5</v>
      </c>
      <c r="E33" s="43">
        <v>5</v>
      </c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</row>
    <row r="34" spans="2:19" ht="44.25" customHeight="1">
      <c r="B34" s="117" t="s">
        <v>22</v>
      </c>
      <c r="C34" s="32"/>
      <c r="D34" s="43">
        <v>2</v>
      </c>
      <c r="E34" s="43">
        <v>2</v>
      </c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</row>
    <row r="35" spans="2:19" ht="24" customHeight="1">
      <c r="B35" s="113" t="s">
        <v>14</v>
      </c>
      <c r="C35" s="32"/>
      <c r="D35" s="43">
        <v>0.9</v>
      </c>
      <c r="E35" s="43">
        <v>0.9</v>
      </c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</row>
    <row r="36" spans="2:19" s="8" customFormat="1" ht="27.75" customHeight="1">
      <c r="B36" s="87" t="s">
        <v>226</v>
      </c>
      <c r="C36" s="32">
        <v>100</v>
      </c>
      <c r="D36" s="32"/>
      <c r="E36" s="32"/>
      <c r="F36" s="32">
        <v>11.6</v>
      </c>
      <c r="G36" s="32">
        <v>15.4</v>
      </c>
      <c r="H36" s="33">
        <v>5.7</v>
      </c>
      <c r="I36" s="32">
        <v>215</v>
      </c>
      <c r="J36" s="32"/>
      <c r="K36" s="32">
        <f>SUM(K37:K45)</f>
        <v>36.24253</v>
      </c>
      <c r="L36" s="42">
        <v>0.4</v>
      </c>
      <c r="M36" s="33">
        <v>0.3</v>
      </c>
      <c r="N36" s="33">
        <v>0</v>
      </c>
      <c r="O36" s="32">
        <v>1.8</v>
      </c>
      <c r="P36" s="32">
        <v>21.8</v>
      </c>
      <c r="Q36" s="32">
        <v>153.3</v>
      </c>
      <c r="R36" s="32">
        <v>21.8</v>
      </c>
      <c r="S36" s="32">
        <v>3.1</v>
      </c>
    </row>
    <row r="37" spans="2:19" ht="26.25" customHeight="1">
      <c r="B37" s="113" t="s">
        <v>42</v>
      </c>
      <c r="C37" s="32"/>
      <c r="D37" s="43">
        <v>107</v>
      </c>
      <c r="E37" s="43">
        <v>79</v>
      </c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2:19" ht="33" customHeight="1">
      <c r="B38" s="121" t="s">
        <v>378</v>
      </c>
      <c r="C38" s="32"/>
      <c r="D38" s="43">
        <v>92</v>
      </c>
      <c r="E38" s="43">
        <v>79</v>
      </c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</row>
    <row r="39" spans="2:19" ht="34.5" customHeight="1">
      <c r="B39" s="121" t="s">
        <v>379</v>
      </c>
      <c r="C39" s="32"/>
      <c r="D39" s="43">
        <v>79</v>
      </c>
      <c r="E39" s="43">
        <v>79</v>
      </c>
      <c r="F39" s="45"/>
      <c r="G39" s="45"/>
      <c r="H39" s="45"/>
      <c r="I39" s="45"/>
      <c r="J39" s="45">
        <v>440</v>
      </c>
      <c r="K39" s="45">
        <f aca="true" t="shared" si="0" ref="K39:K46">J39*D39/1000</f>
        <v>34.76</v>
      </c>
      <c r="L39" s="45"/>
      <c r="M39" s="45"/>
      <c r="N39" s="45"/>
      <c r="O39" s="45"/>
      <c r="P39" s="45"/>
      <c r="Q39" s="45"/>
      <c r="R39" s="45"/>
      <c r="S39" s="45"/>
    </row>
    <row r="40" spans="2:19" ht="38.25" customHeight="1">
      <c r="B40" s="121" t="s">
        <v>380</v>
      </c>
      <c r="C40" s="32"/>
      <c r="D40" s="43">
        <v>74</v>
      </c>
      <c r="E40" s="43">
        <v>74</v>
      </c>
      <c r="F40" s="45"/>
      <c r="G40" s="45"/>
      <c r="H40" s="45"/>
      <c r="I40" s="45"/>
      <c r="J40" s="45"/>
      <c r="K40" s="45">
        <f t="shared" si="0"/>
        <v>0</v>
      </c>
      <c r="L40" s="45"/>
      <c r="M40" s="45"/>
      <c r="N40" s="45"/>
      <c r="O40" s="45"/>
      <c r="P40" s="45"/>
      <c r="Q40" s="45"/>
      <c r="R40" s="45"/>
      <c r="S40" s="45"/>
    </row>
    <row r="41" spans="2:19" ht="26.25" customHeight="1">
      <c r="B41" s="113" t="s">
        <v>48</v>
      </c>
      <c r="C41" s="32"/>
      <c r="D41" s="43">
        <v>3</v>
      </c>
      <c r="E41" s="43">
        <v>3</v>
      </c>
      <c r="F41" s="45"/>
      <c r="G41" s="45"/>
      <c r="H41" s="45"/>
      <c r="I41" s="45"/>
      <c r="J41" s="45">
        <v>173.6</v>
      </c>
      <c r="K41" s="45">
        <f t="shared" si="0"/>
        <v>0.5207999999999999</v>
      </c>
      <c r="L41" s="45"/>
      <c r="M41" s="45"/>
      <c r="N41" s="45"/>
      <c r="O41" s="45"/>
      <c r="P41" s="45"/>
      <c r="Q41" s="45"/>
      <c r="R41" s="45"/>
      <c r="S41" s="45"/>
    </row>
    <row r="42" spans="2:19" ht="26.25" customHeight="1">
      <c r="B42" s="113" t="s">
        <v>46</v>
      </c>
      <c r="C42" s="32"/>
      <c r="D42" s="43">
        <v>11.9</v>
      </c>
      <c r="E42" s="43">
        <v>10</v>
      </c>
      <c r="F42" s="45"/>
      <c r="G42" s="45"/>
      <c r="H42" s="45"/>
      <c r="I42" s="45"/>
      <c r="J42" s="45">
        <v>38.4</v>
      </c>
      <c r="K42" s="45">
        <f t="shared" si="0"/>
        <v>0.45696</v>
      </c>
      <c r="L42" s="45"/>
      <c r="M42" s="45"/>
      <c r="N42" s="45"/>
      <c r="O42" s="45"/>
      <c r="P42" s="45"/>
      <c r="Q42" s="45"/>
      <c r="R42" s="45"/>
      <c r="S42" s="45"/>
    </row>
    <row r="43" spans="2:19" ht="66.75" customHeight="1">
      <c r="B43" s="117" t="s">
        <v>99</v>
      </c>
      <c r="C43" s="32"/>
      <c r="D43" s="43">
        <v>5</v>
      </c>
      <c r="E43" s="43">
        <v>5</v>
      </c>
      <c r="F43" s="45"/>
      <c r="G43" s="45"/>
      <c r="H43" s="45"/>
      <c r="I43" s="45"/>
      <c r="J43" s="45"/>
      <c r="K43" s="45">
        <f t="shared" si="0"/>
        <v>0</v>
      </c>
      <c r="L43" s="45"/>
      <c r="M43" s="45"/>
      <c r="N43" s="45"/>
      <c r="O43" s="45"/>
      <c r="P43" s="45"/>
      <c r="Q43" s="45"/>
      <c r="R43" s="45"/>
      <c r="S43" s="45"/>
    </row>
    <row r="44" spans="2:19" ht="44.25" customHeight="1">
      <c r="B44" s="117" t="s">
        <v>22</v>
      </c>
      <c r="C44" s="32"/>
      <c r="D44" s="43">
        <v>2</v>
      </c>
      <c r="E44" s="43">
        <v>2</v>
      </c>
      <c r="F44" s="45"/>
      <c r="G44" s="45"/>
      <c r="H44" s="45"/>
      <c r="I44" s="45"/>
      <c r="J44" s="45">
        <v>193.6</v>
      </c>
      <c r="K44" s="45">
        <f t="shared" si="0"/>
        <v>0.3872</v>
      </c>
      <c r="L44" s="45"/>
      <c r="M44" s="45"/>
      <c r="N44" s="45"/>
      <c r="O44" s="45"/>
      <c r="P44" s="45"/>
      <c r="Q44" s="45"/>
      <c r="R44" s="45"/>
      <c r="S44" s="45"/>
    </row>
    <row r="45" spans="2:19" ht="26.25" customHeight="1">
      <c r="B45" s="113" t="s">
        <v>47</v>
      </c>
      <c r="C45" s="32"/>
      <c r="D45" s="43">
        <v>3</v>
      </c>
      <c r="E45" s="43">
        <v>3</v>
      </c>
      <c r="F45" s="45"/>
      <c r="G45" s="45"/>
      <c r="H45" s="45"/>
      <c r="I45" s="45"/>
      <c r="J45" s="45">
        <v>39.19</v>
      </c>
      <c r="K45" s="45">
        <f t="shared" si="0"/>
        <v>0.11757</v>
      </c>
      <c r="L45" s="45"/>
      <c r="M45" s="45"/>
      <c r="N45" s="45"/>
      <c r="O45" s="45"/>
      <c r="P45" s="45"/>
      <c r="Q45" s="45"/>
      <c r="R45" s="45"/>
      <c r="S45" s="45"/>
    </row>
    <row r="46" spans="2:19" ht="21.75" customHeight="1">
      <c r="B46" s="113" t="s">
        <v>14</v>
      </c>
      <c r="C46" s="32"/>
      <c r="D46" s="43">
        <v>0.9</v>
      </c>
      <c r="E46" s="43">
        <v>0.9</v>
      </c>
      <c r="F46" s="45"/>
      <c r="G46" s="45"/>
      <c r="H46" s="45"/>
      <c r="I46" s="45"/>
      <c r="J46" s="45">
        <v>12</v>
      </c>
      <c r="K46" s="45">
        <f t="shared" si="0"/>
        <v>0.0108</v>
      </c>
      <c r="L46" s="45"/>
      <c r="M46" s="45"/>
      <c r="N46" s="45"/>
      <c r="O46" s="45"/>
      <c r="P46" s="45"/>
      <c r="Q46" s="45"/>
      <c r="R46" s="45"/>
      <c r="S46" s="45"/>
    </row>
    <row r="47" spans="2:19" s="70" customFormat="1" ht="27" customHeight="1">
      <c r="B47" s="105" t="s">
        <v>361</v>
      </c>
      <c r="C47" s="493">
        <v>180</v>
      </c>
      <c r="D47" s="33"/>
      <c r="E47" s="33"/>
      <c r="F47" s="33">
        <v>6.8</v>
      </c>
      <c r="G47" s="47">
        <v>5.6</v>
      </c>
      <c r="H47" s="47">
        <v>37.8</v>
      </c>
      <c r="I47" s="69">
        <v>230</v>
      </c>
      <c r="J47" s="33"/>
      <c r="K47" s="33">
        <f>SUM(K48:K51)</f>
        <v>11.949</v>
      </c>
      <c r="L47" s="33">
        <v>1.7</v>
      </c>
      <c r="M47" s="33">
        <v>0.08</v>
      </c>
      <c r="N47" s="69">
        <v>0.02</v>
      </c>
      <c r="O47" s="33">
        <v>0.65</v>
      </c>
      <c r="P47" s="47">
        <v>20.6</v>
      </c>
      <c r="Q47" s="47">
        <v>113.2</v>
      </c>
      <c r="R47" s="33">
        <v>52.2</v>
      </c>
      <c r="S47" s="33">
        <v>2.5</v>
      </c>
    </row>
    <row r="48" spans="2:22" ht="30" customHeight="1">
      <c r="B48" s="113" t="s">
        <v>52</v>
      </c>
      <c r="C48" s="32"/>
      <c r="D48" s="494">
        <v>73</v>
      </c>
      <c r="E48" s="494">
        <v>73</v>
      </c>
      <c r="F48" s="45"/>
      <c r="G48" s="45"/>
      <c r="H48" s="45"/>
      <c r="I48" s="45"/>
      <c r="J48" s="45">
        <v>119</v>
      </c>
      <c r="K48" s="45">
        <f>J48*D48/1000</f>
        <v>8.687</v>
      </c>
      <c r="L48" s="45"/>
      <c r="M48" s="45"/>
      <c r="N48" s="114"/>
      <c r="O48" s="45"/>
      <c r="P48" s="115"/>
      <c r="Q48" s="115"/>
      <c r="R48" s="45"/>
      <c r="S48" s="45"/>
      <c r="T48" s="492"/>
      <c r="U48" s="284"/>
      <c r="V48" s="284"/>
    </row>
    <row r="49" spans="2:19" ht="30" customHeight="1">
      <c r="B49" s="113" t="s">
        <v>45</v>
      </c>
      <c r="C49" s="32"/>
      <c r="D49" s="43">
        <v>108</v>
      </c>
      <c r="E49" s="43">
        <v>108</v>
      </c>
      <c r="F49" s="45"/>
      <c r="G49" s="45" t="s">
        <v>127</v>
      </c>
      <c r="H49" s="45"/>
      <c r="I49" s="45"/>
      <c r="J49" s="45"/>
      <c r="K49" s="45">
        <f>J49*D49/1000</f>
        <v>0</v>
      </c>
      <c r="L49" s="45"/>
      <c r="M49" s="45"/>
      <c r="N49" s="114"/>
      <c r="O49" s="45"/>
      <c r="P49" s="115"/>
      <c r="Q49" s="115"/>
      <c r="R49" s="45"/>
      <c r="S49" s="45"/>
    </row>
    <row r="50" spans="2:19" ht="30" customHeight="1">
      <c r="B50" s="113" t="s">
        <v>49</v>
      </c>
      <c r="C50" s="32"/>
      <c r="D50" s="43">
        <v>5</v>
      </c>
      <c r="E50" s="43">
        <v>5</v>
      </c>
      <c r="F50" s="45"/>
      <c r="G50" s="45"/>
      <c r="H50" s="45"/>
      <c r="I50" s="45"/>
      <c r="J50" s="45">
        <v>650</v>
      </c>
      <c r="K50" s="45">
        <f>J50*D50/1000</f>
        <v>3.25</v>
      </c>
      <c r="L50" s="45"/>
      <c r="M50" s="45"/>
      <c r="N50" s="114"/>
      <c r="O50" s="45"/>
      <c r="P50" s="115"/>
      <c r="Q50" s="115"/>
      <c r="R50" s="45"/>
      <c r="S50" s="45"/>
    </row>
    <row r="51" spans="2:19" ht="30" customHeight="1">
      <c r="B51" s="116" t="s">
        <v>14</v>
      </c>
      <c r="C51" s="32"/>
      <c r="D51" s="43">
        <v>1</v>
      </c>
      <c r="E51" s="43">
        <v>1</v>
      </c>
      <c r="F51" s="45"/>
      <c r="G51" s="45"/>
      <c r="H51" s="45"/>
      <c r="I51" s="45"/>
      <c r="J51" s="45">
        <v>12</v>
      </c>
      <c r="K51" s="45">
        <f>J51*D51/1000</f>
        <v>0.012</v>
      </c>
      <c r="L51" s="45"/>
      <c r="M51" s="45"/>
      <c r="N51" s="114"/>
      <c r="O51" s="45"/>
      <c r="P51" s="115"/>
      <c r="Q51" s="115"/>
      <c r="R51" s="45"/>
      <c r="S51" s="45"/>
    </row>
    <row r="52" spans="2:24" s="9" customFormat="1" ht="46.5" customHeight="1">
      <c r="B52" s="107" t="s">
        <v>341</v>
      </c>
      <c r="C52" s="26">
        <v>200</v>
      </c>
      <c r="D52" s="26"/>
      <c r="E52" s="26"/>
      <c r="F52" s="27">
        <v>0.05</v>
      </c>
      <c r="G52" s="27">
        <v>0.1</v>
      </c>
      <c r="H52" s="27">
        <v>24</v>
      </c>
      <c r="I52" s="26">
        <v>103</v>
      </c>
      <c r="J52" s="26"/>
      <c r="K52" s="27">
        <f>SUM(K53:K55)</f>
        <v>5.702</v>
      </c>
      <c r="L52" s="26">
        <v>0.22</v>
      </c>
      <c r="M52" s="27">
        <v>0</v>
      </c>
      <c r="N52" s="52">
        <v>0</v>
      </c>
      <c r="O52" s="27">
        <v>0</v>
      </c>
      <c r="P52" s="31">
        <v>23.33</v>
      </c>
      <c r="Q52" s="36">
        <v>16.65</v>
      </c>
      <c r="R52" s="26">
        <v>2.38</v>
      </c>
      <c r="S52" s="23">
        <v>0.54</v>
      </c>
      <c r="T52" s="495"/>
      <c r="U52" s="318"/>
      <c r="V52" s="318"/>
      <c r="W52" s="318"/>
      <c r="X52" s="318"/>
    </row>
    <row r="53" spans="2:19" ht="24.75" customHeight="1">
      <c r="B53" s="116" t="s">
        <v>101</v>
      </c>
      <c r="C53" s="32"/>
      <c r="D53" s="43">
        <v>25</v>
      </c>
      <c r="E53" s="43">
        <v>25</v>
      </c>
      <c r="F53" s="45"/>
      <c r="G53" s="45"/>
      <c r="H53" s="45"/>
      <c r="I53" s="45"/>
      <c r="J53" s="43">
        <v>192</v>
      </c>
      <c r="K53" s="43">
        <f>J53*D53/1000</f>
        <v>4.8</v>
      </c>
      <c r="L53" s="45"/>
      <c r="M53" s="45"/>
      <c r="N53" s="114"/>
      <c r="O53" s="45"/>
      <c r="P53" s="115"/>
      <c r="Q53" s="115"/>
      <c r="R53" s="45"/>
      <c r="S53" s="45"/>
    </row>
    <row r="54" spans="2:19" ht="24.75" customHeight="1">
      <c r="B54" s="116" t="s">
        <v>53</v>
      </c>
      <c r="C54" s="32"/>
      <c r="D54" s="43">
        <v>10</v>
      </c>
      <c r="E54" s="43">
        <v>10</v>
      </c>
      <c r="F54" s="45"/>
      <c r="G54" s="45"/>
      <c r="H54" s="45"/>
      <c r="I54" s="45"/>
      <c r="J54" s="43">
        <v>90.2</v>
      </c>
      <c r="K54" s="43">
        <f>J54*D54/1000</f>
        <v>0.902</v>
      </c>
      <c r="L54" s="45"/>
      <c r="M54" s="45"/>
      <c r="N54" s="114"/>
      <c r="O54" s="45"/>
      <c r="P54" s="115"/>
      <c r="Q54" s="115"/>
      <c r="R54" s="45"/>
      <c r="S54" s="45"/>
    </row>
    <row r="55" spans="2:19" ht="24.75" customHeight="1">
      <c r="B55" s="116" t="s">
        <v>45</v>
      </c>
      <c r="C55" s="32"/>
      <c r="D55" s="43">
        <v>185</v>
      </c>
      <c r="E55" s="43">
        <v>185</v>
      </c>
      <c r="F55" s="45"/>
      <c r="G55" s="45"/>
      <c r="H55" s="45"/>
      <c r="I55" s="45"/>
      <c r="J55" s="45"/>
      <c r="K55" s="43">
        <f>J55*D55/1000</f>
        <v>0</v>
      </c>
      <c r="L55" s="45"/>
      <c r="M55" s="45"/>
      <c r="N55" s="114"/>
      <c r="O55" s="45"/>
      <c r="P55" s="115"/>
      <c r="Q55" s="115"/>
      <c r="R55" s="45"/>
      <c r="S55" s="45"/>
    </row>
    <row r="56" spans="1:23" s="35" customFormat="1" ht="30.75" customHeight="1">
      <c r="A56" s="399"/>
      <c r="B56" s="86" t="s">
        <v>165</v>
      </c>
      <c r="C56" s="53">
        <v>40</v>
      </c>
      <c r="D56" s="53"/>
      <c r="E56" s="53"/>
      <c r="F56" s="54">
        <v>3.16</v>
      </c>
      <c r="G56" s="54">
        <v>0.4</v>
      </c>
      <c r="H56" s="54">
        <v>19.4</v>
      </c>
      <c r="I56" s="55">
        <v>95</v>
      </c>
      <c r="J56" s="55">
        <v>58</v>
      </c>
      <c r="K56" s="32">
        <f>J56*C56/1000</f>
        <v>2.32</v>
      </c>
      <c r="L56" s="42">
        <v>0</v>
      </c>
      <c r="M56" s="32">
        <v>0.05</v>
      </c>
      <c r="N56" s="78">
        <v>0</v>
      </c>
      <c r="O56" s="32">
        <v>0.5</v>
      </c>
      <c r="P56" s="74">
        <v>9.2</v>
      </c>
      <c r="Q56" s="47">
        <v>35.7</v>
      </c>
      <c r="R56" s="55">
        <v>13.2</v>
      </c>
      <c r="S56" s="32">
        <v>0.8</v>
      </c>
      <c r="T56" s="496"/>
      <c r="U56" s="497"/>
      <c r="V56" s="497"/>
      <c r="W56" s="497"/>
    </row>
    <row r="57" spans="2:19" s="44" customFormat="1" ht="21.75" customHeight="1">
      <c r="B57" s="87" t="s">
        <v>392</v>
      </c>
      <c r="C57" s="32">
        <v>20</v>
      </c>
      <c r="D57" s="43"/>
      <c r="E57" s="43"/>
      <c r="F57" s="32">
        <v>0.9</v>
      </c>
      <c r="G57" s="32">
        <v>0.24</v>
      </c>
      <c r="H57" s="32">
        <v>7.8</v>
      </c>
      <c r="I57" s="69">
        <v>40</v>
      </c>
      <c r="J57" s="32">
        <v>57</v>
      </c>
      <c r="K57" s="32">
        <f>J57*C57/1000</f>
        <v>1.14</v>
      </c>
      <c r="L57" s="42">
        <v>0</v>
      </c>
      <c r="M57" s="32">
        <v>0.04</v>
      </c>
      <c r="N57" s="78">
        <v>0</v>
      </c>
      <c r="O57" s="32">
        <v>0.28</v>
      </c>
      <c r="P57" s="74">
        <v>5.8</v>
      </c>
      <c r="Q57" s="47">
        <v>30</v>
      </c>
      <c r="R57" s="33">
        <v>9.4</v>
      </c>
      <c r="S57" s="32">
        <v>0.78</v>
      </c>
    </row>
    <row r="58" spans="1:20" s="5" customFormat="1" ht="27" customHeight="1">
      <c r="A58" s="432" t="s">
        <v>395</v>
      </c>
      <c r="B58" s="433"/>
      <c r="C58" s="434">
        <v>570</v>
      </c>
      <c r="D58" s="434"/>
      <c r="E58" s="435"/>
      <c r="F58" s="436">
        <f>SUM(F11+F20+F47+F52+F56+F57)</f>
        <v>23.509999999999998</v>
      </c>
      <c r="G58" s="436">
        <f>SUM(G11+G20+G47+G52+G56+G57)</f>
        <v>18.88</v>
      </c>
      <c r="H58" s="436">
        <f>SUM(H11+H20+H47+H52+H56+H57)</f>
        <v>103.39999999999999</v>
      </c>
      <c r="I58" s="436">
        <f>SUM(I11+I20+I47+I52+I56+I57)</f>
        <v>700</v>
      </c>
      <c r="J58" s="436" t="e">
        <f>SUM(#REF!+#REF!+J20+J47+Лист1!J1+J56+J57)</f>
        <v>#REF!</v>
      </c>
      <c r="K58" s="436" t="e">
        <f>SUM(#REF!+#REF!+K20+K47+Лист1!K1+K56+K57)</f>
        <v>#REF!</v>
      </c>
      <c r="L58" s="436" t="e">
        <f>SUM(#REF!+#REF!+L20+L47+Лист1!L1+L56+L57)</f>
        <v>#REF!</v>
      </c>
      <c r="M58" s="436" t="e">
        <f>SUM(#REF!+#REF!+M20+M47+Лист1!M1+M56+M57)</f>
        <v>#REF!</v>
      </c>
      <c r="N58" s="436" t="e">
        <f>SUM(#REF!+#REF!+N20+N47+Лист1!N1+N56+N57)</f>
        <v>#REF!</v>
      </c>
      <c r="O58" s="436" t="e">
        <f>SUM(#REF!+#REF!+O20+O47+Лист1!O1+O56+O57)</f>
        <v>#REF!</v>
      </c>
      <c r="P58" s="436" t="e">
        <f>SUM(#REF!+#REF!+P20+P47+Лист1!P1+P56+P57)</f>
        <v>#REF!</v>
      </c>
      <c r="Q58" s="436" t="e">
        <f>SUM(#REF!+#REF!+Q20+Q47+Лист1!Q1+Q56+Q57)</f>
        <v>#REF!</v>
      </c>
      <c r="R58" s="436" t="e">
        <f>SUM(#REF!+#REF!+R20+R47+Лист1!R1+R56+R57)</f>
        <v>#REF!</v>
      </c>
      <c r="S58" s="436" t="e">
        <f>SUM(#REF!+#REF!+S20+S47+Лист1!S1+S56+S57)</f>
        <v>#REF!</v>
      </c>
      <c r="T58" s="437"/>
    </row>
    <row r="59" spans="1:20" ht="20.25" customHeight="1">
      <c r="A59" s="571"/>
      <c r="B59" s="572"/>
      <c r="C59" s="573"/>
      <c r="D59" s="574"/>
      <c r="E59" s="574"/>
      <c r="F59" s="574"/>
      <c r="G59" s="574"/>
      <c r="H59" s="574"/>
      <c r="I59" s="575"/>
      <c r="J59" s="267"/>
      <c r="K59" s="267"/>
      <c r="L59" s="268" t="s">
        <v>63</v>
      </c>
      <c r="M59" s="269"/>
      <c r="N59" s="269"/>
      <c r="O59" s="269"/>
      <c r="P59" s="269"/>
      <c r="Q59" s="269"/>
      <c r="R59" s="269"/>
      <c r="S59" s="270"/>
      <c r="T59" s="243"/>
    </row>
    <row r="60" spans="1:20" ht="19.5" customHeight="1">
      <c r="A60" s="608" t="s">
        <v>193</v>
      </c>
      <c r="B60" s="610" t="s">
        <v>54</v>
      </c>
      <c r="C60" s="583"/>
      <c r="D60" s="584"/>
      <c r="E60" s="585"/>
      <c r="F60" s="617" t="s">
        <v>194</v>
      </c>
      <c r="G60" s="618"/>
      <c r="H60" s="619"/>
      <c r="I60" s="620" t="s">
        <v>60</v>
      </c>
      <c r="J60" s="271"/>
      <c r="K60" s="271"/>
      <c r="L60" s="605" t="s">
        <v>64</v>
      </c>
      <c r="M60" s="606"/>
      <c r="N60" s="606"/>
      <c r="O60" s="606"/>
      <c r="P60" s="606" t="s">
        <v>65</v>
      </c>
      <c r="Q60" s="606"/>
      <c r="R60" s="606"/>
      <c r="S60" s="607"/>
      <c r="T60" s="243"/>
    </row>
    <row r="61" spans="1:20" ht="42" customHeight="1">
      <c r="A61" s="609"/>
      <c r="B61" s="611"/>
      <c r="C61" s="579" t="s">
        <v>195</v>
      </c>
      <c r="D61" s="579" t="s">
        <v>55</v>
      </c>
      <c r="E61" s="579" t="s">
        <v>56</v>
      </c>
      <c r="F61" s="586" t="s">
        <v>57</v>
      </c>
      <c r="G61" s="586" t="s">
        <v>58</v>
      </c>
      <c r="H61" s="587" t="s">
        <v>59</v>
      </c>
      <c r="I61" s="621"/>
      <c r="J61" s="272" t="s">
        <v>61</v>
      </c>
      <c r="K61" s="273" t="s">
        <v>62</v>
      </c>
      <c r="L61" s="274" t="s">
        <v>66</v>
      </c>
      <c r="M61" s="274" t="s">
        <v>67</v>
      </c>
      <c r="N61" s="274" t="s">
        <v>68</v>
      </c>
      <c r="O61" s="274" t="s">
        <v>69</v>
      </c>
      <c r="P61" s="274" t="s">
        <v>70</v>
      </c>
      <c r="Q61" s="274" t="s">
        <v>71</v>
      </c>
      <c r="R61" s="274" t="s">
        <v>72</v>
      </c>
      <c r="S61" s="275" t="s">
        <v>73</v>
      </c>
      <c r="T61" s="244"/>
    </row>
    <row r="62" spans="1:20" ht="27.75" customHeight="1">
      <c r="A62" s="253" t="s">
        <v>199</v>
      </c>
      <c r="B62" s="254"/>
      <c r="C62" s="255"/>
      <c r="D62" s="256"/>
      <c r="E62" s="253"/>
      <c r="F62" s="257"/>
      <c r="G62" s="258"/>
      <c r="H62" s="258"/>
      <c r="I62" s="258"/>
      <c r="J62" s="302"/>
      <c r="K62" s="303"/>
      <c r="L62" s="263"/>
      <c r="M62" s="263"/>
      <c r="N62" s="263"/>
      <c r="O62" s="263"/>
      <c r="P62" s="263"/>
      <c r="Q62" s="263"/>
      <c r="R62" s="263"/>
      <c r="S62" s="264"/>
      <c r="T62" s="244"/>
    </row>
    <row r="63" spans="1:19" s="35" customFormat="1" ht="21" customHeight="1">
      <c r="A63" s="245" t="s">
        <v>400</v>
      </c>
      <c r="B63" s="265"/>
      <c r="C63" s="246"/>
      <c r="D63" s="246"/>
      <c r="E63" s="247"/>
      <c r="F63" s="71"/>
      <c r="G63" s="71"/>
      <c r="H63" s="71"/>
      <c r="I63" s="95"/>
      <c r="J63" s="71"/>
      <c r="K63" s="71"/>
      <c r="L63" s="71"/>
      <c r="M63" s="71"/>
      <c r="N63" s="71"/>
      <c r="O63" s="71"/>
      <c r="P63" s="95"/>
      <c r="Q63" s="71"/>
      <c r="R63" s="71"/>
      <c r="S63" s="71"/>
    </row>
    <row r="64" spans="2:19" s="5" customFormat="1" ht="30" customHeight="1">
      <c r="B64" s="96" t="s">
        <v>243</v>
      </c>
      <c r="C64" s="32">
        <v>40</v>
      </c>
      <c r="D64" s="32"/>
      <c r="E64" s="32"/>
      <c r="F64" s="32">
        <v>1</v>
      </c>
      <c r="G64" s="33">
        <v>2.1</v>
      </c>
      <c r="H64" s="33">
        <v>2.2</v>
      </c>
      <c r="I64" s="32">
        <v>33</v>
      </c>
      <c r="J64" s="50"/>
      <c r="K64" s="50">
        <f>SUM(K65:K67)</f>
        <v>7.02256</v>
      </c>
      <c r="L64" s="42">
        <v>6.6</v>
      </c>
      <c r="M64" s="32">
        <v>0.07</v>
      </c>
      <c r="N64" s="69">
        <v>0</v>
      </c>
      <c r="O64" s="33">
        <v>1.9</v>
      </c>
      <c r="P64" s="74">
        <v>12.87</v>
      </c>
      <c r="Q64" s="47">
        <v>39.2</v>
      </c>
      <c r="R64" s="33">
        <v>12.6</v>
      </c>
      <c r="S64" s="32">
        <v>0.42</v>
      </c>
    </row>
    <row r="65" spans="2:19" ht="30" customHeight="1">
      <c r="B65" s="121" t="s">
        <v>325</v>
      </c>
      <c r="C65" s="43"/>
      <c r="D65" s="43">
        <v>56</v>
      </c>
      <c r="E65" s="43">
        <v>36</v>
      </c>
      <c r="F65" s="43"/>
      <c r="G65" s="60"/>
      <c r="H65" s="60"/>
      <c r="I65" s="43"/>
      <c r="J65" s="45">
        <v>117.4</v>
      </c>
      <c r="K65" s="45">
        <f>J65*D65/1000</f>
        <v>6.574400000000001</v>
      </c>
      <c r="L65" s="118"/>
      <c r="M65" s="43"/>
      <c r="N65" s="114"/>
      <c r="O65" s="60"/>
      <c r="P65" s="119"/>
      <c r="Q65" s="120"/>
      <c r="R65" s="60"/>
      <c r="S65" s="43"/>
    </row>
    <row r="66" spans="2:19" ht="22.5" customHeight="1">
      <c r="B66" s="121" t="s">
        <v>48</v>
      </c>
      <c r="C66" s="43"/>
      <c r="D66" s="43">
        <v>2</v>
      </c>
      <c r="E66" s="43">
        <v>2</v>
      </c>
      <c r="F66" s="43"/>
      <c r="G66" s="60"/>
      <c r="H66" s="60"/>
      <c r="I66" s="43"/>
      <c r="J66" s="45">
        <v>178</v>
      </c>
      <c r="K66" s="45">
        <f>J66*D66/1000</f>
        <v>0.356</v>
      </c>
      <c r="L66" s="118"/>
      <c r="M66" s="43"/>
      <c r="N66" s="114"/>
      <c r="O66" s="60"/>
      <c r="P66" s="119"/>
      <c r="Q66" s="120"/>
      <c r="R66" s="60"/>
      <c r="S66" s="43"/>
    </row>
    <row r="67" spans="2:19" ht="22.5" customHeight="1">
      <c r="B67" s="121" t="s">
        <v>46</v>
      </c>
      <c r="C67" s="43"/>
      <c r="D67" s="43">
        <v>2.4</v>
      </c>
      <c r="E67" s="43">
        <v>2</v>
      </c>
      <c r="F67" s="43"/>
      <c r="G67" s="60"/>
      <c r="H67" s="60"/>
      <c r="I67" s="43"/>
      <c r="J67" s="45">
        <v>38.4</v>
      </c>
      <c r="K67" s="45">
        <f>J67*D67/1000</f>
        <v>0.09215999999999999</v>
      </c>
      <c r="L67" s="118"/>
      <c r="M67" s="43"/>
      <c r="N67" s="114"/>
      <c r="O67" s="60"/>
      <c r="P67" s="119"/>
      <c r="Q67" s="120"/>
      <c r="R67" s="60"/>
      <c r="S67" s="43"/>
    </row>
    <row r="68" spans="2:205" s="17" customFormat="1" ht="47.25" customHeight="1">
      <c r="B68" s="84" t="s">
        <v>227</v>
      </c>
      <c r="C68" s="26">
        <v>250</v>
      </c>
      <c r="D68" s="26"/>
      <c r="E68" s="26"/>
      <c r="F68" s="27">
        <v>18.08</v>
      </c>
      <c r="G68" s="27">
        <v>19.7</v>
      </c>
      <c r="H68" s="27">
        <v>45</v>
      </c>
      <c r="I68" s="26">
        <v>356</v>
      </c>
      <c r="J68" s="26"/>
      <c r="K68" s="27">
        <f>SUM(K71:K81)</f>
        <v>47.96054</v>
      </c>
      <c r="L68" s="26">
        <v>9.6</v>
      </c>
      <c r="M68" s="26">
        <v>0.17</v>
      </c>
      <c r="N68" s="27">
        <v>0</v>
      </c>
      <c r="O68" s="26">
        <v>4.4</v>
      </c>
      <c r="P68" s="26">
        <v>43.6</v>
      </c>
      <c r="Q68" s="26">
        <v>293</v>
      </c>
      <c r="R68" s="26">
        <v>60.6</v>
      </c>
      <c r="S68" s="26">
        <v>5.5</v>
      </c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</row>
    <row r="69" spans="1:205" s="37" customFormat="1" ht="26.25" customHeight="1">
      <c r="A69" s="276"/>
      <c r="B69" s="525" t="s">
        <v>42</v>
      </c>
      <c r="C69" s="190"/>
      <c r="D69" s="40">
        <v>107.5</v>
      </c>
      <c r="E69" s="40">
        <v>79</v>
      </c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</row>
    <row r="70" spans="1:205" s="37" customFormat="1" ht="33.75" customHeight="1">
      <c r="A70" s="276"/>
      <c r="B70" s="526" t="s">
        <v>378</v>
      </c>
      <c r="C70" s="190"/>
      <c r="D70" s="40">
        <v>92</v>
      </c>
      <c r="E70" s="40">
        <v>79</v>
      </c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</row>
    <row r="71" spans="1:205" s="37" customFormat="1" ht="43.5" customHeight="1">
      <c r="A71" s="276"/>
      <c r="B71" s="526" t="s">
        <v>379</v>
      </c>
      <c r="C71" s="190"/>
      <c r="D71" s="40">
        <v>79</v>
      </c>
      <c r="E71" s="40">
        <v>79</v>
      </c>
      <c r="F71" s="29"/>
      <c r="G71" s="29"/>
      <c r="H71" s="29"/>
      <c r="I71" s="29"/>
      <c r="J71" s="29">
        <v>440</v>
      </c>
      <c r="K71" s="29">
        <f aca="true" t="shared" si="1" ref="K71:K81">J71*D71/1000</f>
        <v>34.76</v>
      </c>
      <c r="L71" s="29"/>
      <c r="M71" s="29"/>
      <c r="N71" s="29"/>
      <c r="O71" s="29"/>
      <c r="P71" s="29"/>
      <c r="Q71" s="29"/>
      <c r="R71" s="29"/>
      <c r="S71" s="29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</row>
    <row r="72" spans="1:205" s="37" customFormat="1" ht="36.75" customHeight="1">
      <c r="A72" s="276"/>
      <c r="B72" s="526" t="s">
        <v>380</v>
      </c>
      <c r="C72" s="190"/>
      <c r="D72" s="40">
        <v>74</v>
      </c>
      <c r="E72" s="40">
        <v>74</v>
      </c>
      <c r="F72" s="29"/>
      <c r="G72" s="29"/>
      <c r="H72" s="29"/>
      <c r="I72" s="29"/>
      <c r="J72" s="29"/>
      <c r="K72" s="29">
        <f t="shared" si="1"/>
        <v>0</v>
      </c>
      <c r="L72" s="29"/>
      <c r="M72" s="29"/>
      <c r="N72" s="29"/>
      <c r="O72" s="29"/>
      <c r="P72" s="29"/>
      <c r="Q72" s="29"/>
      <c r="R72" s="29"/>
      <c r="S72" s="29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</row>
    <row r="73" spans="2:205" s="37" customFormat="1" ht="26.25" customHeight="1">
      <c r="B73" s="136" t="s">
        <v>76</v>
      </c>
      <c r="C73" s="29"/>
      <c r="D73" s="28">
        <v>200</v>
      </c>
      <c r="E73" s="28">
        <v>151</v>
      </c>
      <c r="F73" s="29"/>
      <c r="G73" s="29"/>
      <c r="H73" s="29"/>
      <c r="I73" s="29"/>
      <c r="J73" s="29"/>
      <c r="K73" s="29">
        <f t="shared" si="1"/>
        <v>0</v>
      </c>
      <c r="L73" s="29"/>
      <c r="M73" s="29"/>
      <c r="N73" s="29"/>
      <c r="O73" s="29"/>
      <c r="P73" s="29"/>
      <c r="Q73" s="29"/>
      <c r="R73" s="29"/>
      <c r="S73" s="29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</row>
    <row r="74" spans="2:205" s="37" customFormat="1" ht="26.25" customHeight="1">
      <c r="B74" s="136" t="s">
        <v>147</v>
      </c>
      <c r="C74" s="29"/>
      <c r="D74" s="28">
        <v>217</v>
      </c>
      <c r="E74" s="28">
        <v>151</v>
      </c>
      <c r="F74" s="29"/>
      <c r="G74" s="29"/>
      <c r="H74" s="29"/>
      <c r="I74" s="29"/>
      <c r="J74" s="29">
        <v>50.5</v>
      </c>
      <c r="K74" s="29">
        <f t="shared" si="1"/>
        <v>10.9585</v>
      </c>
      <c r="L74" s="29"/>
      <c r="M74" s="29"/>
      <c r="N74" s="29"/>
      <c r="O74" s="29"/>
      <c r="P74" s="29"/>
      <c r="Q74" s="29"/>
      <c r="R74" s="29"/>
      <c r="S74" s="29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</row>
    <row r="75" spans="2:205" s="37" customFormat="1" ht="26.25" customHeight="1">
      <c r="B75" s="136" t="s">
        <v>30</v>
      </c>
      <c r="C75" s="29"/>
      <c r="D75" s="28">
        <v>230</v>
      </c>
      <c r="E75" s="28">
        <v>151</v>
      </c>
      <c r="F75" s="29"/>
      <c r="G75" s="29"/>
      <c r="H75" s="29"/>
      <c r="I75" s="29"/>
      <c r="J75" s="29"/>
      <c r="K75" s="29">
        <f t="shared" si="1"/>
        <v>0</v>
      </c>
      <c r="L75" s="29"/>
      <c r="M75" s="29"/>
      <c r="N75" s="29"/>
      <c r="O75" s="29"/>
      <c r="P75" s="29"/>
      <c r="Q75" s="29"/>
      <c r="R75" s="29"/>
      <c r="S75" s="29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</row>
    <row r="76" spans="2:205" s="37" customFormat="1" ht="26.25" customHeight="1">
      <c r="B76" s="136" t="s">
        <v>31</v>
      </c>
      <c r="C76" s="29"/>
      <c r="D76" s="28">
        <v>247.6</v>
      </c>
      <c r="E76" s="28">
        <v>151</v>
      </c>
      <c r="F76" s="29"/>
      <c r="G76" s="29"/>
      <c r="H76" s="29"/>
      <c r="I76" s="29"/>
      <c r="J76" s="29"/>
      <c r="K76" s="29">
        <f t="shared" si="1"/>
        <v>0</v>
      </c>
      <c r="L76" s="29"/>
      <c r="M76" s="29"/>
      <c r="N76" s="29"/>
      <c r="O76" s="29"/>
      <c r="P76" s="29"/>
      <c r="Q76" s="29"/>
      <c r="R76" s="29"/>
      <c r="S76" s="29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</row>
    <row r="77" spans="2:205" s="37" customFormat="1" ht="26.25" customHeight="1">
      <c r="B77" s="136" t="s">
        <v>46</v>
      </c>
      <c r="C77" s="29"/>
      <c r="D77" s="28">
        <v>18</v>
      </c>
      <c r="E77" s="28">
        <v>15</v>
      </c>
      <c r="F77" s="29"/>
      <c r="G77" s="29"/>
      <c r="H77" s="29"/>
      <c r="I77" s="29"/>
      <c r="J77" s="29">
        <v>38.4</v>
      </c>
      <c r="K77" s="29">
        <f t="shared" si="1"/>
        <v>0.6911999999999999</v>
      </c>
      <c r="L77" s="29"/>
      <c r="M77" s="29"/>
      <c r="N77" s="29"/>
      <c r="O77" s="29"/>
      <c r="P77" s="29"/>
      <c r="Q77" s="29"/>
      <c r="R77" s="29"/>
      <c r="S77" s="29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</row>
    <row r="78" spans="2:205" s="37" customFormat="1" ht="37.5" customHeight="1">
      <c r="B78" s="172" t="s">
        <v>148</v>
      </c>
      <c r="C78" s="29"/>
      <c r="D78" s="28">
        <v>8.5</v>
      </c>
      <c r="E78" s="28">
        <v>8.5</v>
      </c>
      <c r="F78" s="29"/>
      <c r="G78" s="29"/>
      <c r="H78" s="29"/>
      <c r="I78" s="29"/>
      <c r="J78" s="29"/>
      <c r="K78" s="29">
        <f t="shared" si="1"/>
        <v>0</v>
      </c>
      <c r="L78" s="29"/>
      <c r="M78" s="29"/>
      <c r="N78" s="29"/>
      <c r="O78" s="29"/>
      <c r="P78" s="29"/>
      <c r="Q78" s="29"/>
      <c r="R78" s="29"/>
      <c r="S78" s="29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</row>
    <row r="79" spans="2:205" s="37" customFormat="1" ht="51.75" customHeight="1">
      <c r="B79" s="172" t="s">
        <v>22</v>
      </c>
      <c r="C79" s="29"/>
      <c r="D79" s="28">
        <v>3.4</v>
      </c>
      <c r="E79" s="28">
        <v>3.4</v>
      </c>
      <c r="F79" s="29"/>
      <c r="G79" s="29"/>
      <c r="H79" s="29"/>
      <c r="I79" s="29"/>
      <c r="J79" s="29">
        <v>196.6</v>
      </c>
      <c r="K79" s="29">
        <f t="shared" si="1"/>
        <v>0.6684399999999999</v>
      </c>
      <c r="L79" s="29"/>
      <c r="M79" s="29"/>
      <c r="N79" s="29"/>
      <c r="O79" s="29"/>
      <c r="P79" s="29"/>
      <c r="Q79" s="29"/>
      <c r="R79" s="29"/>
      <c r="S79" s="29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</row>
    <row r="80" spans="2:205" s="22" customFormat="1" ht="30.75" customHeight="1">
      <c r="B80" s="136" t="s">
        <v>48</v>
      </c>
      <c r="C80" s="173"/>
      <c r="D80" s="28">
        <v>5</v>
      </c>
      <c r="E80" s="28">
        <v>5</v>
      </c>
      <c r="F80" s="173"/>
      <c r="G80" s="173"/>
      <c r="H80" s="173"/>
      <c r="I80" s="173"/>
      <c r="J80" s="173">
        <v>173.6</v>
      </c>
      <c r="K80" s="29">
        <f t="shared" si="1"/>
        <v>0.868</v>
      </c>
      <c r="L80" s="173"/>
      <c r="M80" s="173"/>
      <c r="N80" s="173"/>
      <c r="O80" s="173"/>
      <c r="P80" s="173"/>
      <c r="Q80" s="173"/>
      <c r="R80" s="173"/>
      <c r="S80" s="173"/>
      <c r="T80" s="287"/>
      <c r="U80" s="287"/>
      <c r="V80" s="287"/>
      <c r="W80" s="287"/>
      <c r="X80" s="287"/>
      <c r="Y80" s="287"/>
      <c r="Z80" s="287"/>
      <c r="AA80" s="287"/>
      <c r="AB80" s="287"/>
      <c r="AC80" s="287"/>
      <c r="AD80" s="287"/>
      <c r="AE80" s="287"/>
      <c r="AF80" s="287"/>
      <c r="AG80" s="287"/>
      <c r="AH80" s="287"/>
      <c r="AI80" s="287"/>
      <c r="AJ80" s="287"/>
      <c r="AK80" s="287"/>
      <c r="AL80" s="287"/>
      <c r="AM80" s="287"/>
      <c r="AN80" s="287"/>
      <c r="AO80" s="287"/>
      <c r="AP80" s="287"/>
      <c r="AQ80" s="287"/>
      <c r="AR80" s="287"/>
      <c r="AS80" s="287"/>
      <c r="AT80" s="287"/>
      <c r="AU80" s="287"/>
      <c r="AV80" s="287"/>
      <c r="AW80" s="287"/>
      <c r="AX80" s="287"/>
      <c r="AY80" s="287"/>
      <c r="AZ80" s="287"/>
      <c r="BA80" s="287"/>
      <c r="BB80" s="287"/>
      <c r="BC80" s="287"/>
      <c r="BD80" s="287"/>
      <c r="BE80" s="287"/>
      <c r="BF80" s="287"/>
      <c r="BG80" s="287"/>
      <c r="BH80" s="287"/>
      <c r="BI80" s="287"/>
      <c r="BJ80" s="287"/>
      <c r="BK80" s="287"/>
      <c r="BL80" s="287"/>
      <c r="BM80" s="287"/>
      <c r="BN80" s="287"/>
      <c r="BO80" s="287"/>
      <c r="BP80" s="287"/>
      <c r="BQ80" s="287"/>
      <c r="BR80" s="287"/>
      <c r="BS80" s="287"/>
      <c r="BT80" s="287"/>
      <c r="BU80" s="287"/>
      <c r="BV80" s="287"/>
      <c r="BW80" s="287"/>
      <c r="BX80" s="287"/>
      <c r="BY80" s="287"/>
      <c r="BZ80" s="287"/>
      <c r="CA80" s="287"/>
      <c r="CB80" s="287"/>
      <c r="CC80" s="287"/>
      <c r="CD80" s="287"/>
      <c r="CE80" s="287"/>
      <c r="CF80" s="287"/>
      <c r="CG80" s="287"/>
      <c r="CH80" s="287"/>
      <c r="CI80" s="287"/>
      <c r="CJ80" s="287"/>
      <c r="CK80" s="287"/>
      <c r="CL80" s="287"/>
      <c r="CM80" s="287"/>
      <c r="CN80" s="287"/>
      <c r="CO80" s="287"/>
      <c r="CP80" s="287"/>
      <c r="CQ80" s="287"/>
      <c r="CR80" s="287"/>
      <c r="CS80" s="287"/>
      <c r="CT80" s="287"/>
      <c r="CU80" s="287"/>
      <c r="CV80" s="287"/>
      <c r="CW80" s="287"/>
      <c r="CX80" s="287"/>
      <c r="CY80" s="287"/>
      <c r="CZ80" s="287"/>
      <c r="DA80" s="287"/>
      <c r="DB80" s="287"/>
      <c r="DC80" s="287"/>
      <c r="DD80" s="287"/>
      <c r="DE80" s="287"/>
      <c r="DF80" s="287"/>
      <c r="DG80" s="287"/>
      <c r="DH80" s="287"/>
      <c r="DI80" s="287"/>
      <c r="DJ80" s="287"/>
      <c r="DK80" s="287"/>
      <c r="DL80" s="287"/>
      <c r="DM80" s="287"/>
      <c r="DN80" s="287"/>
      <c r="DO80" s="287"/>
      <c r="DP80" s="287"/>
      <c r="DQ80" s="287"/>
      <c r="DR80" s="287"/>
      <c r="DS80" s="287"/>
      <c r="DT80" s="287"/>
      <c r="DU80" s="287"/>
      <c r="DV80" s="287"/>
      <c r="DW80" s="287"/>
      <c r="DX80" s="287"/>
      <c r="DY80" s="287"/>
      <c r="DZ80" s="287"/>
      <c r="EA80" s="287"/>
      <c r="EB80" s="287"/>
      <c r="EC80" s="287"/>
      <c r="ED80" s="287"/>
      <c r="EE80" s="287"/>
      <c r="EF80" s="287"/>
      <c r="EG80" s="287"/>
      <c r="EH80" s="287"/>
      <c r="EI80" s="287"/>
      <c r="EJ80" s="287"/>
      <c r="EK80" s="287"/>
      <c r="EL80" s="287"/>
      <c r="EM80" s="287"/>
      <c r="EN80" s="287"/>
      <c r="EO80" s="287"/>
      <c r="EP80" s="287"/>
      <c r="EQ80" s="287"/>
      <c r="ER80" s="287"/>
      <c r="ES80" s="287"/>
      <c r="ET80" s="287"/>
      <c r="EU80" s="287"/>
      <c r="EV80" s="287"/>
      <c r="EW80" s="287"/>
      <c r="EX80" s="287"/>
      <c r="EY80" s="287"/>
      <c r="EZ80" s="287"/>
      <c r="FA80" s="287"/>
      <c r="FB80" s="287"/>
      <c r="FC80" s="287"/>
      <c r="FD80" s="287"/>
      <c r="FE80" s="287"/>
      <c r="FF80" s="287"/>
      <c r="FG80" s="287"/>
      <c r="FH80" s="287"/>
      <c r="FI80" s="287"/>
      <c r="FJ80" s="287"/>
      <c r="FK80" s="287"/>
      <c r="FL80" s="287"/>
      <c r="FM80" s="287"/>
      <c r="FN80" s="287"/>
      <c r="FO80" s="287"/>
      <c r="FP80" s="287"/>
      <c r="FQ80" s="287"/>
      <c r="FR80" s="287"/>
      <c r="FS80" s="287"/>
      <c r="FT80" s="287"/>
      <c r="FU80" s="287"/>
      <c r="FV80" s="287"/>
      <c r="FW80" s="287"/>
      <c r="FX80" s="287"/>
      <c r="FY80" s="287"/>
      <c r="FZ80" s="287"/>
      <c r="GA80" s="287"/>
      <c r="GB80" s="287"/>
      <c r="GC80" s="287"/>
      <c r="GD80" s="287"/>
      <c r="GE80" s="287"/>
      <c r="GF80" s="287"/>
      <c r="GG80" s="287"/>
      <c r="GH80" s="287"/>
      <c r="GI80" s="287"/>
      <c r="GJ80" s="287"/>
      <c r="GK80" s="287"/>
      <c r="GL80" s="287"/>
      <c r="GM80" s="287"/>
      <c r="GN80" s="287"/>
      <c r="GO80" s="287"/>
      <c r="GP80" s="287"/>
      <c r="GQ80" s="287"/>
      <c r="GR80" s="287"/>
      <c r="GS80" s="287"/>
      <c r="GT80" s="287"/>
      <c r="GU80" s="287"/>
      <c r="GV80" s="287"/>
      <c r="GW80" s="287"/>
    </row>
    <row r="81" spans="2:205" s="22" customFormat="1" ht="36.75" customHeight="1">
      <c r="B81" s="136" t="s">
        <v>14</v>
      </c>
      <c r="C81" s="173"/>
      <c r="D81" s="28">
        <v>1.2</v>
      </c>
      <c r="E81" s="28">
        <v>1.2</v>
      </c>
      <c r="F81" s="173"/>
      <c r="G81" s="173"/>
      <c r="H81" s="173"/>
      <c r="I81" s="173"/>
      <c r="J81" s="173">
        <v>12</v>
      </c>
      <c r="K81" s="29">
        <f t="shared" si="1"/>
        <v>0.014399999999999998</v>
      </c>
      <c r="L81" s="173"/>
      <c r="M81" s="173"/>
      <c r="N81" s="173"/>
      <c r="O81" s="173"/>
      <c r="P81" s="173"/>
      <c r="Q81" s="173"/>
      <c r="R81" s="173"/>
      <c r="S81" s="173"/>
      <c r="T81" s="287"/>
      <c r="U81" s="287"/>
      <c r="V81" s="287"/>
      <c r="W81" s="287"/>
      <c r="X81" s="287"/>
      <c r="Y81" s="287"/>
      <c r="Z81" s="287"/>
      <c r="AA81" s="287"/>
      <c r="AB81" s="287"/>
      <c r="AC81" s="287"/>
      <c r="AD81" s="287"/>
      <c r="AE81" s="287"/>
      <c r="AF81" s="287"/>
      <c r="AG81" s="287"/>
      <c r="AH81" s="287"/>
      <c r="AI81" s="287"/>
      <c r="AJ81" s="287"/>
      <c r="AK81" s="287"/>
      <c r="AL81" s="287"/>
      <c r="AM81" s="287"/>
      <c r="AN81" s="287"/>
      <c r="AO81" s="287"/>
      <c r="AP81" s="287"/>
      <c r="AQ81" s="287"/>
      <c r="AR81" s="287"/>
      <c r="AS81" s="287"/>
      <c r="AT81" s="287"/>
      <c r="AU81" s="287"/>
      <c r="AV81" s="287"/>
      <c r="AW81" s="287"/>
      <c r="AX81" s="287"/>
      <c r="AY81" s="287"/>
      <c r="AZ81" s="287"/>
      <c r="BA81" s="287"/>
      <c r="BB81" s="287"/>
      <c r="BC81" s="287"/>
      <c r="BD81" s="287"/>
      <c r="BE81" s="287"/>
      <c r="BF81" s="287"/>
      <c r="BG81" s="287"/>
      <c r="BH81" s="287"/>
      <c r="BI81" s="287"/>
      <c r="BJ81" s="287"/>
      <c r="BK81" s="287"/>
      <c r="BL81" s="287"/>
      <c r="BM81" s="287"/>
      <c r="BN81" s="287"/>
      <c r="BO81" s="287"/>
      <c r="BP81" s="287"/>
      <c r="BQ81" s="287"/>
      <c r="BR81" s="287"/>
      <c r="BS81" s="287"/>
      <c r="BT81" s="287"/>
      <c r="BU81" s="287"/>
      <c r="BV81" s="287"/>
      <c r="BW81" s="287"/>
      <c r="BX81" s="287"/>
      <c r="BY81" s="287"/>
      <c r="BZ81" s="287"/>
      <c r="CA81" s="287"/>
      <c r="CB81" s="287"/>
      <c r="CC81" s="287"/>
      <c r="CD81" s="287"/>
      <c r="CE81" s="287"/>
      <c r="CF81" s="287"/>
      <c r="CG81" s="287"/>
      <c r="CH81" s="287"/>
      <c r="CI81" s="287"/>
      <c r="CJ81" s="287"/>
      <c r="CK81" s="287"/>
      <c r="CL81" s="287"/>
      <c r="CM81" s="287"/>
      <c r="CN81" s="287"/>
      <c r="CO81" s="287"/>
      <c r="CP81" s="287"/>
      <c r="CQ81" s="287"/>
      <c r="CR81" s="287"/>
      <c r="CS81" s="287"/>
      <c r="CT81" s="287"/>
      <c r="CU81" s="287"/>
      <c r="CV81" s="287"/>
      <c r="CW81" s="287"/>
      <c r="CX81" s="287"/>
      <c r="CY81" s="287"/>
      <c r="CZ81" s="287"/>
      <c r="DA81" s="287"/>
      <c r="DB81" s="287"/>
      <c r="DC81" s="287"/>
      <c r="DD81" s="287"/>
      <c r="DE81" s="287"/>
      <c r="DF81" s="287"/>
      <c r="DG81" s="287"/>
      <c r="DH81" s="287"/>
      <c r="DI81" s="287"/>
      <c r="DJ81" s="287"/>
      <c r="DK81" s="287"/>
      <c r="DL81" s="287"/>
      <c r="DM81" s="287"/>
      <c r="DN81" s="287"/>
      <c r="DO81" s="287"/>
      <c r="DP81" s="287"/>
      <c r="DQ81" s="287"/>
      <c r="DR81" s="287"/>
      <c r="DS81" s="287"/>
      <c r="DT81" s="287"/>
      <c r="DU81" s="287"/>
      <c r="DV81" s="287"/>
      <c r="DW81" s="287"/>
      <c r="DX81" s="287"/>
      <c r="DY81" s="287"/>
      <c r="DZ81" s="287"/>
      <c r="EA81" s="287"/>
      <c r="EB81" s="287"/>
      <c r="EC81" s="287"/>
      <c r="ED81" s="287"/>
      <c r="EE81" s="287"/>
      <c r="EF81" s="287"/>
      <c r="EG81" s="287"/>
      <c r="EH81" s="287"/>
      <c r="EI81" s="287"/>
      <c r="EJ81" s="287"/>
      <c r="EK81" s="287"/>
      <c r="EL81" s="287"/>
      <c r="EM81" s="287"/>
      <c r="EN81" s="287"/>
      <c r="EO81" s="287"/>
      <c r="EP81" s="287"/>
      <c r="EQ81" s="287"/>
      <c r="ER81" s="287"/>
      <c r="ES81" s="287"/>
      <c r="ET81" s="287"/>
      <c r="EU81" s="287"/>
      <c r="EV81" s="287"/>
      <c r="EW81" s="287"/>
      <c r="EX81" s="287"/>
      <c r="EY81" s="287"/>
      <c r="EZ81" s="287"/>
      <c r="FA81" s="287"/>
      <c r="FB81" s="287"/>
      <c r="FC81" s="287"/>
      <c r="FD81" s="287"/>
      <c r="FE81" s="287"/>
      <c r="FF81" s="287"/>
      <c r="FG81" s="287"/>
      <c r="FH81" s="287"/>
      <c r="FI81" s="287"/>
      <c r="FJ81" s="287"/>
      <c r="FK81" s="287"/>
      <c r="FL81" s="287"/>
      <c r="FM81" s="287"/>
      <c r="FN81" s="287"/>
      <c r="FO81" s="287"/>
      <c r="FP81" s="287"/>
      <c r="FQ81" s="287"/>
      <c r="FR81" s="287"/>
      <c r="FS81" s="287"/>
      <c r="FT81" s="287"/>
      <c r="FU81" s="287"/>
      <c r="FV81" s="287"/>
      <c r="FW81" s="287"/>
      <c r="FX81" s="287"/>
      <c r="FY81" s="287"/>
      <c r="FZ81" s="287"/>
      <c r="GA81" s="287"/>
      <c r="GB81" s="287"/>
      <c r="GC81" s="287"/>
      <c r="GD81" s="287"/>
      <c r="GE81" s="287"/>
      <c r="GF81" s="287"/>
      <c r="GG81" s="287"/>
      <c r="GH81" s="287"/>
      <c r="GI81" s="287"/>
      <c r="GJ81" s="287"/>
      <c r="GK81" s="287"/>
      <c r="GL81" s="287"/>
      <c r="GM81" s="287"/>
      <c r="GN81" s="287"/>
      <c r="GO81" s="287"/>
      <c r="GP81" s="287"/>
      <c r="GQ81" s="287"/>
      <c r="GR81" s="287"/>
      <c r="GS81" s="287"/>
      <c r="GT81" s="287"/>
      <c r="GU81" s="287"/>
      <c r="GV81" s="287"/>
      <c r="GW81" s="287"/>
    </row>
    <row r="82" spans="2:21" s="35" customFormat="1" ht="31.5">
      <c r="B82" s="106" t="s">
        <v>335</v>
      </c>
      <c r="C82" s="32">
        <v>200</v>
      </c>
      <c r="D82" s="32"/>
      <c r="E82" s="32"/>
      <c r="F82" s="32">
        <v>0.2</v>
      </c>
      <c r="G82" s="32">
        <v>1.8</v>
      </c>
      <c r="H82" s="33">
        <v>15.1</v>
      </c>
      <c r="I82" s="32">
        <v>65</v>
      </c>
      <c r="J82" s="32"/>
      <c r="K82" s="33">
        <f>SUM(K83:K86)</f>
        <v>8.05125</v>
      </c>
      <c r="L82" s="32">
        <v>100</v>
      </c>
      <c r="M82" s="32">
        <v>0.02</v>
      </c>
      <c r="N82" s="69">
        <v>0</v>
      </c>
      <c r="O82" s="32">
        <v>0.8</v>
      </c>
      <c r="P82" s="47">
        <v>21.3</v>
      </c>
      <c r="Q82" s="47">
        <v>3.4</v>
      </c>
      <c r="R82" s="32">
        <v>3.4</v>
      </c>
      <c r="S82" s="32">
        <v>0.6</v>
      </c>
      <c r="T82" s="498"/>
      <c r="U82" s="499"/>
    </row>
    <row r="83" spans="2:19" ht="33.75" customHeight="1">
      <c r="B83" s="121" t="s">
        <v>96</v>
      </c>
      <c r="C83" s="32"/>
      <c r="D83" s="43">
        <v>10</v>
      </c>
      <c r="E83" s="43">
        <v>10</v>
      </c>
      <c r="F83" s="45"/>
      <c r="G83" s="45"/>
      <c r="H83" s="45"/>
      <c r="I83" s="45"/>
      <c r="J83" s="43">
        <v>400</v>
      </c>
      <c r="K83" s="43">
        <f>J83*D83/1000</f>
        <v>4</v>
      </c>
      <c r="L83" s="45"/>
      <c r="M83" s="45"/>
      <c r="N83" s="114"/>
      <c r="O83" s="45"/>
      <c r="P83" s="115"/>
      <c r="Q83" s="115"/>
      <c r="R83" s="45"/>
      <c r="S83" s="45"/>
    </row>
    <row r="84" spans="2:19" ht="33.75" customHeight="1">
      <c r="B84" s="116" t="s">
        <v>103</v>
      </c>
      <c r="C84" s="32"/>
      <c r="D84" s="43">
        <v>28.5</v>
      </c>
      <c r="E84" s="43">
        <v>25</v>
      </c>
      <c r="F84" s="45"/>
      <c r="G84" s="45"/>
      <c r="H84" s="45"/>
      <c r="I84" s="45"/>
      <c r="J84" s="43">
        <v>110.5</v>
      </c>
      <c r="K84" s="43">
        <f>J84*D84/1000</f>
        <v>3.14925</v>
      </c>
      <c r="L84" s="45"/>
      <c r="M84" s="45"/>
      <c r="N84" s="114"/>
      <c r="O84" s="45"/>
      <c r="P84" s="115"/>
      <c r="Q84" s="115"/>
      <c r="R84" s="45"/>
      <c r="S84" s="45"/>
    </row>
    <row r="85" spans="2:19" ht="33.75" customHeight="1">
      <c r="B85" s="116" t="s">
        <v>45</v>
      </c>
      <c r="C85" s="32"/>
      <c r="D85" s="43">
        <v>183</v>
      </c>
      <c r="E85" s="43">
        <v>183</v>
      </c>
      <c r="F85" s="45"/>
      <c r="G85" s="45"/>
      <c r="H85" s="45"/>
      <c r="I85" s="45"/>
      <c r="J85" s="43"/>
      <c r="K85" s="43">
        <f>J85*D85/1000</f>
        <v>0</v>
      </c>
      <c r="L85" s="45"/>
      <c r="M85" s="45"/>
      <c r="N85" s="114"/>
      <c r="O85" s="45"/>
      <c r="P85" s="115"/>
      <c r="Q85" s="115"/>
      <c r="R85" s="45"/>
      <c r="S85" s="45"/>
    </row>
    <row r="86" spans="2:19" ht="33.75" customHeight="1">
      <c r="B86" s="116" t="s">
        <v>53</v>
      </c>
      <c r="C86" s="32"/>
      <c r="D86" s="43">
        <v>10</v>
      </c>
      <c r="E86" s="124">
        <v>10</v>
      </c>
      <c r="F86" s="123"/>
      <c r="G86" s="123"/>
      <c r="H86" s="123"/>
      <c r="I86" s="45"/>
      <c r="J86" s="124">
        <v>90.2</v>
      </c>
      <c r="K86" s="43">
        <f>J86*D86/1000</f>
        <v>0.902</v>
      </c>
      <c r="L86" s="130"/>
      <c r="M86" s="45"/>
      <c r="N86" s="131"/>
      <c r="O86" s="45"/>
      <c r="P86" s="132"/>
      <c r="Q86" s="115"/>
      <c r="R86" s="123"/>
      <c r="S86" s="45"/>
    </row>
    <row r="87" spans="2:21" s="35" customFormat="1" ht="42" customHeight="1">
      <c r="B87" s="106" t="s">
        <v>399</v>
      </c>
      <c r="C87" s="32">
        <v>200</v>
      </c>
      <c r="D87" s="32"/>
      <c r="E87" s="32"/>
      <c r="F87" s="33">
        <v>0.2</v>
      </c>
      <c r="G87" s="33">
        <v>1.8</v>
      </c>
      <c r="H87" s="33">
        <v>15.8</v>
      </c>
      <c r="I87" s="32">
        <v>68</v>
      </c>
      <c r="J87" s="32"/>
      <c r="K87" s="33">
        <f>SUM(K88:K90)</f>
        <v>8.8118</v>
      </c>
      <c r="L87" s="32">
        <v>60</v>
      </c>
      <c r="M87" s="32">
        <v>0.01</v>
      </c>
      <c r="N87" s="78">
        <v>0</v>
      </c>
      <c r="O87" s="32">
        <v>0.57</v>
      </c>
      <c r="P87" s="74">
        <v>9.08</v>
      </c>
      <c r="Q87" s="47">
        <v>2.37</v>
      </c>
      <c r="R87" s="32">
        <v>2.42</v>
      </c>
      <c r="S87" s="32">
        <v>0.47</v>
      </c>
      <c r="T87" s="498"/>
      <c r="U87" s="499"/>
    </row>
    <row r="88" spans="2:21" ht="27" customHeight="1">
      <c r="B88" s="121" t="s">
        <v>96</v>
      </c>
      <c r="C88" s="32"/>
      <c r="D88" s="43">
        <v>20</v>
      </c>
      <c r="E88" s="43">
        <v>20</v>
      </c>
      <c r="F88" s="45"/>
      <c r="G88" s="45"/>
      <c r="H88" s="45"/>
      <c r="I88" s="45"/>
      <c r="J88" s="43">
        <v>400</v>
      </c>
      <c r="K88" s="60">
        <f>J88*D88/1000</f>
        <v>8</v>
      </c>
      <c r="L88" s="45"/>
      <c r="M88" s="45"/>
      <c r="N88" s="114"/>
      <c r="O88" s="45"/>
      <c r="P88" s="115"/>
      <c r="Q88" s="115"/>
      <c r="R88" s="45"/>
      <c r="S88" s="45"/>
      <c r="T88" s="498"/>
      <c r="U88" s="499"/>
    </row>
    <row r="89" spans="2:21" ht="27" customHeight="1">
      <c r="B89" s="116" t="s">
        <v>53</v>
      </c>
      <c r="C89" s="32"/>
      <c r="D89" s="43">
        <v>9</v>
      </c>
      <c r="E89" s="43">
        <v>9</v>
      </c>
      <c r="F89" s="45"/>
      <c r="G89" s="45"/>
      <c r="H89" s="45"/>
      <c r="I89" s="45"/>
      <c r="J89" s="43">
        <v>90.2</v>
      </c>
      <c r="K89" s="60">
        <f>J89*D89/1000</f>
        <v>0.8118000000000001</v>
      </c>
      <c r="L89" s="45"/>
      <c r="M89" s="45"/>
      <c r="N89" s="114"/>
      <c r="O89" s="45"/>
      <c r="P89" s="115"/>
      <c r="Q89" s="115"/>
      <c r="R89" s="45"/>
      <c r="S89" s="45"/>
      <c r="T89" s="498"/>
      <c r="U89" s="499"/>
    </row>
    <row r="90" spans="2:21" ht="27" customHeight="1">
      <c r="B90" s="116" t="s">
        <v>45</v>
      </c>
      <c r="C90" s="32"/>
      <c r="D90" s="43">
        <v>200</v>
      </c>
      <c r="E90" s="43">
        <v>200</v>
      </c>
      <c r="F90" s="45"/>
      <c r="G90" s="45"/>
      <c r="H90" s="45"/>
      <c r="I90" s="45"/>
      <c r="J90" s="43"/>
      <c r="K90" s="60">
        <f>J90*D90/1000</f>
        <v>0</v>
      </c>
      <c r="L90" s="45"/>
      <c r="M90" s="45"/>
      <c r="N90" s="114"/>
      <c r="O90" s="45"/>
      <c r="P90" s="115"/>
      <c r="Q90" s="115"/>
      <c r="R90" s="45"/>
      <c r="S90" s="45"/>
      <c r="T90" s="498"/>
      <c r="U90" s="499"/>
    </row>
    <row r="91" spans="2:19" s="35" customFormat="1" ht="39" customHeight="1">
      <c r="B91" s="86" t="s">
        <v>165</v>
      </c>
      <c r="C91" s="53">
        <v>40</v>
      </c>
      <c r="D91" s="53"/>
      <c r="E91" s="53"/>
      <c r="F91" s="54">
        <v>3.16</v>
      </c>
      <c r="G91" s="54">
        <v>0.4</v>
      </c>
      <c r="H91" s="54">
        <v>19.4</v>
      </c>
      <c r="I91" s="55">
        <v>95</v>
      </c>
      <c r="J91" s="55">
        <v>58</v>
      </c>
      <c r="K91" s="32">
        <f>J91*C91/1000</f>
        <v>2.32</v>
      </c>
      <c r="L91" s="42">
        <v>0</v>
      </c>
      <c r="M91" s="32">
        <v>0.05</v>
      </c>
      <c r="N91" s="78">
        <v>0</v>
      </c>
      <c r="O91" s="32">
        <v>0.5</v>
      </c>
      <c r="P91" s="74">
        <v>9.2</v>
      </c>
      <c r="Q91" s="47">
        <v>35.7</v>
      </c>
      <c r="R91" s="55">
        <v>13.2</v>
      </c>
      <c r="S91" s="32">
        <v>0.8</v>
      </c>
    </row>
    <row r="92" spans="2:19" s="44" customFormat="1" ht="28.5" customHeight="1">
      <c r="B92" s="87" t="s">
        <v>392</v>
      </c>
      <c r="C92" s="32">
        <v>40</v>
      </c>
      <c r="D92" s="43"/>
      <c r="E92" s="43"/>
      <c r="F92" s="32">
        <v>1.8</v>
      </c>
      <c r="G92" s="32">
        <v>0.48</v>
      </c>
      <c r="H92" s="32">
        <v>15.6</v>
      </c>
      <c r="I92" s="69">
        <v>80</v>
      </c>
      <c r="J92" s="32">
        <v>57</v>
      </c>
      <c r="K92" s="32">
        <f>J92*C92/1000</f>
        <v>2.28</v>
      </c>
      <c r="L92" s="42">
        <v>0</v>
      </c>
      <c r="M92" s="32">
        <v>0.04</v>
      </c>
      <c r="N92" s="78">
        <v>0</v>
      </c>
      <c r="O92" s="32">
        <v>0.28</v>
      </c>
      <c r="P92" s="74">
        <v>5.8</v>
      </c>
      <c r="Q92" s="47">
        <v>30</v>
      </c>
      <c r="R92" s="33">
        <v>9.4</v>
      </c>
      <c r="S92" s="32">
        <v>0.78</v>
      </c>
    </row>
    <row r="93" spans="1:20" s="5" customFormat="1" ht="41.25" customHeight="1">
      <c r="A93" s="432" t="s">
        <v>395</v>
      </c>
      <c r="B93" s="274"/>
      <c r="C93" s="434">
        <v>570</v>
      </c>
      <c r="D93" s="434"/>
      <c r="E93" s="435"/>
      <c r="F93" s="469">
        <f>F64+F68+F82+F91+F92</f>
        <v>24.24</v>
      </c>
      <c r="G93" s="469">
        <f>G64+G68+G82+G91+G92</f>
        <v>24.48</v>
      </c>
      <c r="H93" s="469">
        <f>H64+H68+H82+H91+H92</f>
        <v>97.3</v>
      </c>
      <c r="I93" s="469">
        <f>I64+I68+I82+I91+I92</f>
        <v>629</v>
      </c>
      <c r="J93" s="469" t="e">
        <f>SUM(J64+#REF!+J68+#REF!+J82+J87+J91+J92)</f>
        <v>#REF!</v>
      </c>
      <c r="K93" s="469" t="e">
        <f>SUM(K64+#REF!+K68+#REF!+K82+K87+K91+K92)</f>
        <v>#REF!</v>
      </c>
      <c r="L93" s="469" t="e">
        <f>SUM(L64+#REF!+L68+#REF!+L82+L87+L91+L92)</f>
        <v>#REF!</v>
      </c>
      <c r="M93" s="469" t="e">
        <f>SUM(M64+#REF!+M68+#REF!+M82+M87+M91+M92)</f>
        <v>#REF!</v>
      </c>
      <c r="N93" s="469" t="e">
        <f>SUM(N64+#REF!+N68+#REF!+N82+N87+N91+N92)</f>
        <v>#REF!</v>
      </c>
      <c r="O93" s="469" t="e">
        <f>SUM(O64+#REF!+O68+#REF!+O82+O87+O91+O92)</f>
        <v>#REF!</v>
      </c>
      <c r="P93" s="469" t="e">
        <f>SUM(P64+#REF!+P68+#REF!+P82+P87+P91+P92)</f>
        <v>#REF!</v>
      </c>
      <c r="Q93" s="469" t="e">
        <f>SUM(Q64+#REF!+Q68+#REF!+Q82+Q87+Q91+Q92)</f>
        <v>#REF!</v>
      </c>
      <c r="R93" s="469" t="e">
        <f>SUM(R64+#REF!+R68+#REF!+R82+R87+R91+R92)</f>
        <v>#REF!</v>
      </c>
      <c r="S93" s="469" t="e">
        <f>SUM(S64+#REF!+S68+#REF!+S82+S87+S91+S92)</f>
        <v>#REF!</v>
      </c>
      <c r="T93" s="437"/>
    </row>
    <row r="94" spans="1:20" ht="20.25" customHeight="1">
      <c r="A94" s="571"/>
      <c r="B94" s="572"/>
      <c r="C94" s="573"/>
      <c r="D94" s="574"/>
      <c r="E94" s="574"/>
      <c r="F94" s="574"/>
      <c r="G94" s="574"/>
      <c r="H94" s="574"/>
      <c r="I94" s="575"/>
      <c r="J94" s="267"/>
      <c r="K94" s="267"/>
      <c r="L94" s="268" t="s">
        <v>63</v>
      </c>
      <c r="M94" s="269"/>
      <c r="N94" s="269"/>
      <c r="O94" s="269"/>
      <c r="P94" s="269"/>
      <c r="Q94" s="269"/>
      <c r="R94" s="269"/>
      <c r="S94" s="270"/>
      <c r="T94" s="243"/>
    </row>
    <row r="95" spans="1:20" ht="40.5" customHeight="1">
      <c r="A95" s="608" t="s">
        <v>193</v>
      </c>
      <c r="B95" s="610" t="s">
        <v>54</v>
      </c>
      <c r="C95" s="583"/>
      <c r="D95" s="584"/>
      <c r="E95" s="585"/>
      <c r="F95" s="617" t="s">
        <v>194</v>
      </c>
      <c r="G95" s="618"/>
      <c r="H95" s="619"/>
      <c r="I95" s="620" t="s">
        <v>60</v>
      </c>
      <c r="J95" s="271"/>
      <c r="K95" s="271"/>
      <c r="L95" s="605" t="s">
        <v>64</v>
      </c>
      <c r="M95" s="606"/>
      <c r="N95" s="606"/>
      <c r="O95" s="606"/>
      <c r="P95" s="606" t="s">
        <v>65</v>
      </c>
      <c r="Q95" s="606"/>
      <c r="R95" s="606"/>
      <c r="S95" s="607"/>
      <c r="T95" s="243"/>
    </row>
    <row r="96" spans="1:20" ht="91.5" customHeight="1">
      <c r="A96" s="609"/>
      <c r="B96" s="611"/>
      <c r="C96" s="579" t="s">
        <v>195</v>
      </c>
      <c r="D96" s="579" t="s">
        <v>55</v>
      </c>
      <c r="E96" s="579" t="s">
        <v>56</v>
      </c>
      <c r="F96" s="586" t="s">
        <v>57</v>
      </c>
      <c r="G96" s="586" t="s">
        <v>58</v>
      </c>
      <c r="H96" s="587" t="s">
        <v>59</v>
      </c>
      <c r="I96" s="621"/>
      <c r="J96" s="272" t="s">
        <v>61</v>
      </c>
      <c r="K96" s="273" t="s">
        <v>62</v>
      </c>
      <c r="L96" s="274" t="s">
        <v>66</v>
      </c>
      <c r="M96" s="274" t="s">
        <v>67</v>
      </c>
      <c r="N96" s="274" t="s">
        <v>68</v>
      </c>
      <c r="O96" s="274" t="s">
        <v>69</v>
      </c>
      <c r="P96" s="274" t="s">
        <v>70</v>
      </c>
      <c r="Q96" s="274" t="s">
        <v>71</v>
      </c>
      <c r="R96" s="274" t="s">
        <v>72</v>
      </c>
      <c r="S96" s="275" t="s">
        <v>73</v>
      </c>
      <c r="T96" s="244"/>
    </row>
    <row r="97" spans="1:20" ht="38.25" customHeight="1">
      <c r="A97" s="253" t="s">
        <v>200</v>
      </c>
      <c r="B97" s="254"/>
      <c r="C97" s="255"/>
      <c r="D97" s="256"/>
      <c r="E97" s="253"/>
      <c r="F97" s="257"/>
      <c r="G97" s="258"/>
      <c r="H97" s="258"/>
      <c r="I97" s="258"/>
      <c r="J97" s="302"/>
      <c r="K97" s="303"/>
      <c r="L97" s="263"/>
      <c r="M97" s="263"/>
      <c r="N97" s="263"/>
      <c r="O97" s="263"/>
      <c r="P97" s="263"/>
      <c r="Q97" s="263"/>
      <c r="R97" s="263"/>
      <c r="S97" s="264"/>
      <c r="T97" s="244"/>
    </row>
    <row r="98" spans="1:20" s="8" customFormat="1" ht="27.75" customHeight="1">
      <c r="A98" s="266" t="s">
        <v>400</v>
      </c>
      <c r="B98" s="407"/>
      <c r="C98" s="266"/>
      <c r="D98" s="408"/>
      <c r="E98" s="409"/>
      <c r="F98" s="410"/>
      <c r="G98" s="410"/>
      <c r="H98" s="410"/>
      <c r="I98" s="410"/>
      <c r="J98" s="411"/>
      <c r="K98" s="411" t="e">
        <f>SUM(#REF!+#REF!+#REF!+#REF!+#REF!+#REF!)</f>
        <v>#REF!</v>
      </c>
      <c r="L98" s="411"/>
      <c r="M98" s="411"/>
      <c r="N98" s="411"/>
      <c r="O98" s="411"/>
      <c r="P98" s="411"/>
      <c r="Q98" s="411"/>
      <c r="R98" s="411"/>
      <c r="S98" s="411"/>
      <c r="T98" s="277"/>
    </row>
    <row r="99" spans="2:19" s="35" customFormat="1" ht="39" customHeight="1">
      <c r="B99" s="461" t="s">
        <v>337</v>
      </c>
      <c r="C99" s="412" t="s">
        <v>291</v>
      </c>
      <c r="D99" s="34"/>
      <c r="E99" s="413"/>
      <c r="F99" s="42">
        <v>2.4</v>
      </c>
      <c r="G99" s="414">
        <v>0.31</v>
      </c>
      <c r="H99" s="414">
        <v>21</v>
      </c>
      <c r="I99" s="414">
        <v>96</v>
      </c>
      <c r="J99" s="414"/>
      <c r="K99" s="414"/>
      <c r="L99" s="414">
        <v>0.05</v>
      </c>
      <c r="M99" s="414">
        <v>0.001</v>
      </c>
      <c r="N99" s="414">
        <v>0.04</v>
      </c>
      <c r="O99" s="414">
        <v>0</v>
      </c>
      <c r="P99" s="414">
        <v>8.3</v>
      </c>
      <c r="Q99" s="415">
        <v>27</v>
      </c>
      <c r="R99" s="414">
        <v>10.6</v>
      </c>
      <c r="S99" s="414">
        <v>0.7</v>
      </c>
    </row>
    <row r="100" spans="2:19" s="10" customFormat="1" ht="27.75" customHeight="1">
      <c r="B100" s="417" t="s">
        <v>44</v>
      </c>
      <c r="C100" s="418"/>
      <c r="D100" s="323">
        <v>30</v>
      </c>
      <c r="E100" s="419">
        <v>30</v>
      </c>
      <c r="F100" s="352"/>
      <c r="G100" s="420"/>
      <c r="H100" s="420"/>
      <c r="I100" s="420"/>
      <c r="J100" s="420"/>
      <c r="K100" s="420"/>
      <c r="L100" s="420"/>
      <c r="M100" s="420"/>
      <c r="N100" s="420"/>
      <c r="O100" s="420"/>
      <c r="P100" s="420"/>
      <c r="Q100" s="421"/>
      <c r="R100" s="420"/>
      <c r="S100" s="420"/>
    </row>
    <row r="101" spans="2:22" s="10" customFormat="1" ht="31.5" customHeight="1">
      <c r="B101" s="417" t="s">
        <v>307</v>
      </c>
      <c r="C101" s="418"/>
      <c r="D101" s="323">
        <v>10</v>
      </c>
      <c r="E101" s="419">
        <v>10</v>
      </c>
      <c r="F101" s="352"/>
      <c r="G101" s="420"/>
      <c r="H101" s="420"/>
      <c r="I101" s="420"/>
      <c r="J101" s="420"/>
      <c r="K101" s="420"/>
      <c r="L101" s="420"/>
      <c r="M101" s="420"/>
      <c r="N101" s="420"/>
      <c r="O101" s="420"/>
      <c r="P101" s="420"/>
      <c r="Q101" s="421"/>
      <c r="R101" s="420"/>
      <c r="S101" s="420"/>
      <c r="T101" s="492"/>
      <c r="U101" s="284"/>
      <c r="V101" s="284"/>
    </row>
    <row r="102" spans="2:20" s="10" customFormat="1" ht="19.5" customHeight="1">
      <c r="B102" s="417" t="s">
        <v>308</v>
      </c>
      <c r="C102" s="418"/>
      <c r="D102" s="323">
        <v>10</v>
      </c>
      <c r="E102" s="419">
        <v>10</v>
      </c>
      <c r="F102" s="352"/>
      <c r="G102" s="420"/>
      <c r="H102" s="420"/>
      <c r="I102" s="420"/>
      <c r="J102" s="420"/>
      <c r="K102" s="420"/>
      <c r="L102" s="420"/>
      <c r="M102" s="420"/>
      <c r="N102" s="420"/>
      <c r="O102" s="420"/>
      <c r="P102" s="420"/>
      <c r="Q102" s="421"/>
      <c r="R102" s="420"/>
      <c r="S102" s="420"/>
      <c r="T102" s="500"/>
    </row>
    <row r="103" spans="2:19" s="17" customFormat="1" ht="60" customHeight="1">
      <c r="B103" s="107" t="s">
        <v>229</v>
      </c>
      <c r="C103" s="26" t="s">
        <v>396</v>
      </c>
      <c r="D103" s="26"/>
      <c r="E103" s="26"/>
      <c r="F103" s="26">
        <v>22.6</v>
      </c>
      <c r="G103" s="26">
        <v>20</v>
      </c>
      <c r="H103" s="26">
        <v>44</v>
      </c>
      <c r="I103" s="26">
        <v>408</v>
      </c>
      <c r="J103" s="26"/>
      <c r="K103" s="27"/>
      <c r="L103" s="26">
        <v>0.93</v>
      </c>
      <c r="M103" s="26">
        <v>0.17</v>
      </c>
      <c r="N103" s="26">
        <v>121</v>
      </c>
      <c r="O103" s="26">
        <v>0.93</v>
      </c>
      <c r="P103" s="31">
        <v>462</v>
      </c>
      <c r="Q103" s="52">
        <v>456</v>
      </c>
      <c r="R103" s="26">
        <v>42</v>
      </c>
      <c r="S103" s="26">
        <v>2.8</v>
      </c>
    </row>
    <row r="104" spans="2:19" s="37" customFormat="1" ht="33.75" customHeight="1">
      <c r="B104" s="310" t="s">
        <v>230</v>
      </c>
      <c r="C104" s="13"/>
      <c r="D104" s="25">
        <v>175.1</v>
      </c>
      <c r="E104" s="25">
        <v>172.9</v>
      </c>
      <c r="F104" s="13"/>
      <c r="G104" s="13"/>
      <c r="H104" s="13"/>
      <c r="I104" s="13"/>
      <c r="J104" s="25"/>
      <c r="K104" s="230"/>
      <c r="L104" s="13"/>
      <c r="M104" s="13"/>
      <c r="N104" s="13"/>
      <c r="O104" s="13"/>
      <c r="P104" s="311"/>
      <c r="Q104" s="311"/>
      <c r="R104" s="13"/>
      <c r="S104" s="13"/>
    </row>
    <row r="105" spans="2:19" s="37" customFormat="1" ht="33.75" customHeight="1">
      <c r="B105" s="310" t="s">
        <v>231</v>
      </c>
      <c r="C105" s="13"/>
      <c r="D105" s="25">
        <v>16.4</v>
      </c>
      <c r="E105" s="25">
        <v>16.4</v>
      </c>
      <c r="F105" s="13"/>
      <c r="G105" s="13"/>
      <c r="H105" s="13"/>
      <c r="I105" s="13"/>
      <c r="J105" s="25"/>
      <c r="K105" s="230"/>
      <c r="L105" s="13"/>
      <c r="M105" s="13"/>
      <c r="N105" s="13"/>
      <c r="O105" s="13"/>
      <c r="P105" s="311"/>
      <c r="Q105" s="311"/>
      <c r="R105" s="13"/>
      <c r="S105" s="13"/>
    </row>
    <row r="106" spans="2:19" s="37" customFormat="1" ht="33.75" customHeight="1">
      <c r="B106" s="310" t="s">
        <v>232</v>
      </c>
      <c r="C106" s="13"/>
      <c r="D106" s="25">
        <v>16.4</v>
      </c>
      <c r="E106" s="25">
        <v>16.4</v>
      </c>
      <c r="F106" s="13"/>
      <c r="G106" s="13"/>
      <c r="H106" s="13"/>
      <c r="I106" s="13"/>
      <c r="J106" s="25"/>
      <c r="K106" s="230"/>
      <c r="L106" s="13"/>
      <c r="M106" s="13"/>
      <c r="N106" s="13"/>
      <c r="O106" s="13"/>
      <c r="P106" s="311"/>
      <c r="Q106" s="311"/>
      <c r="R106" s="13"/>
      <c r="S106" s="13"/>
    </row>
    <row r="107" spans="2:19" s="37" customFormat="1" ht="33.75" customHeight="1">
      <c r="B107" s="310" t="s">
        <v>86</v>
      </c>
      <c r="C107" s="13"/>
      <c r="D107" s="25">
        <v>8.4</v>
      </c>
      <c r="E107" s="25">
        <v>8.4</v>
      </c>
      <c r="F107" s="13"/>
      <c r="G107" s="13"/>
      <c r="H107" s="13"/>
      <c r="I107" s="13"/>
      <c r="J107" s="25"/>
      <c r="K107" s="230"/>
      <c r="L107" s="13"/>
      <c r="M107" s="13"/>
      <c r="N107" s="13"/>
      <c r="O107" s="13"/>
      <c r="P107" s="311"/>
      <c r="Q107" s="311"/>
      <c r="R107" s="13"/>
      <c r="S107" s="13"/>
    </row>
    <row r="108" spans="2:19" s="37" customFormat="1" ht="33.75" customHeight="1">
      <c r="B108" s="310" t="s">
        <v>88</v>
      </c>
      <c r="C108" s="13"/>
      <c r="D108" s="25">
        <v>13.4</v>
      </c>
      <c r="E108" s="25">
        <v>13.4</v>
      </c>
      <c r="F108" s="13"/>
      <c r="G108" s="13"/>
      <c r="H108" s="13"/>
      <c r="I108" s="13"/>
      <c r="J108" s="25"/>
      <c r="K108" s="230"/>
      <c r="L108" s="13"/>
      <c r="M108" s="13"/>
      <c r="N108" s="13"/>
      <c r="O108" s="13"/>
      <c r="P108" s="311"/>
      <c r="Q108" s="311"/>
      <c r="R108" s="13"/>
      <c r="S108" s="13"/>
    </row>
    <row r="109" spans="2:19" s="37" customFormat="1" ht="33.75" customHeight="1">
      <c r="B109" s="310" t="s">
        <v>3</v>
      </c>
      <c r="C109" s="13"/>
      <c r="D109" s="25">
        <v>8.4</v>
      </c>
      <c r="E109" s="25">
        <v>8.4</v>
      </c>
      <c r="F109" s="13"/>
      <c r="G109" s="13"/>
      <c r="H109" s="13"/>
      <c r="I109" s="13"/>
      <c r="J109" s="25"/>
      <c r="K109" s="230"/>
      <c r="L109" s="13"/>
      <c r="M109" s="13"/>
      <c r="N109" s="13"/>
      <c r="O109" s="13"/>
      <c r="P109" s="311"/>
      <c r="Q109" s="311"/>
      <c r="R109" s="13"/>
      <c r="S109" s="13"/>
    </row>
    <row r="110" spans="2:19" s="37" customFormat="1" ht="33.75" customHeight="1">
      <c r="B110" s="310" t="s">
        <v>49</v>
      </c>
      <c r="C110" s="13"/>
      <c r="D110" s="25">
        <v>8.4</v>
      </c>
      <c r="E110" s="25">
        <v>8.4</v>
      </c>
      <c r="F110" s="13"/>
      <c r="G110" s="13"/>
      <c r="H110" s="13"/>
      <c r="I110" s="13"/>
      <c r="J110" s="25"/>
      <c r="K110" s="230"/>
      <c r="L110" s="13"/>
      <c r="M110" s="13"/>
      <c r="N110" s="13"/>
      <c r="O110" s="13"/>
      <c r="P110" s="311"/>
      <c r="Q110" s="311"/>
      <c r="R110" s="13"/>
      <c r="S110" s="13"/>
    </row>
    <row r="111" spans="2:19" s="37" customFormat="1" ht="33.75" customHeight="1">
      <c r="B111" s="310" t="s">
        <v>338</v>
      </c>
      <c r="C111" s="13"/>
      <c r="D111" s="25"/>
      <c r="E111" s="25">
        <v>210</v>
      </c>
      <c r="F111" s="13"/>
      <c r="G111" s="13"/>
      <c r="H111" s="13"/>
      <c r="I111" s="13"/>
      <c r="J111" s="25"/>
      <c r="K111" s="230"/>
      <c r="L111" s="13"/>
      <c r="M111" s="13"/>
      <c r="N111" s="13"/>
      <c r="O111" s="13"/>
      <c r="P111" s="311"/>
      <c r="Q111" s="311"/>
      <c r="R111" s="13"/>
      <c r="S111" s="13"/>
    </row>
    <row r="112" spans="2:19" s="37" customFormat="1" ht="33.75" customHeight="1">
      <c r="B112" s="312" t="s">
        <v>233</v>
      </c>
      <c r="C112" s="13"/>
      <c r="D112" s="25">
        <v>10</v>
      </c>
      <c r="E112" s="25">
        <v>10</v>
      </c>
      <c r="F112" s="13"/>
      <c r="G112" s="13"/>
      <c r="H112" s="13"/>
      <c r="I112" s="13"/>
      <c r="J112" s="25"/>
      <c r="K112" s="230"/>
      <c r="L112" s="13"/>
      <c r="M112" s="13"/>
      <c r="N112" s="13"/>
      <c r="O112" s="13"/>
      <c r="P112" s="311"/>
      <c r="Q112" s="311"/>
      <c r="R112" s="13"/>
      <c r="S112" s="13"/>
    </row>
    <row r="113" spans="2:19" s="35" customFormat="1" ht="84" customHeight="1">
      <c r="B113" s="86" t="s">
        <v>110</v>
      </c>
      <c r="C113" s="32">
        <v>100</v>
      </c>
      <c r="D113" s="32"/>
      <c r="E113" s="32"/>
      <c r="F113" s="26">
        <v>0.4</v>
      </c>
      <c r="G113" s="27">
        <v>0.4</v>
      </c>
      <c r="H113" s="26">
        <v>9.8</v>
      </c>
      <c r="I113" s="26">
        <v>47</v>
      </c>
      <c r="J113" s="32">
        <v>110.5</v>
      </c>
      <c r="K113" s="32">
        <f>J113*C113/1000</f>
        <v>11.05</v>
      </c>
      <c r="L113" s="33">
        <v>16</v>
      </c>
      <c r="M113" s="32">
        <v>0.02</v>
      </c>
      <c r="N113" s="69">
        <v>0</v>
      </c>
      <c r="O113" s="32">
        <v>0.17</v>
      </c>
      <c r="P113" s="47">
        <v>2.97</v>
      </c>
      <c r="Q113" s="47">
        <v>9.6</v>
      </c>
      <c r="R113" s="33">
        <v>2.08</v>
      </c>
      <c r="S113" s="32">
        <v>0.16</v>
      </c>
    </row>
    <row r="114" spans="2:19" s="35" customFormat="1" ht="23.25" customHeight="1">
      <c r="B114" s="86" t="s">
        <v>228</v>
      </c>
      <c r="C114" s="32" t="s">
        <v>398</v>
      </c>
      <c r="D114" s="32"/>
      <c r="E114" s="32"/>
      <c r="F114" s="32">
        <v>0.01</v>
      </c>
      <c r="G114" s="33">
        <v>0</v>
      </c>
      <c r="H114" s="33">
        <v>11.1</v>
      </c>
      <c r="I114" s="32">
        <v>45</v>
      </c>
      <c r="J114" s="32"/>
      <c r="K114" s="30"/>
      <c r="L114" s="34">
        <v>1.1</v>
      </c>
      <c r="M114" s="47">
        <v>0</v>
      </c>
      <c r="N114" s="78">
        <v>0.1</v>
      </c>
      <c r="O114" s="33">
        <v>0</v>
      </c>
      <c r="P114" s="74">
        <v>2.8</v>
      </c>
      <c r="Q114" s="69">
        <v>1.8</v>
      </c>
      <c r="R114" s="32">
        <v>0.76</v>
      </c>
      <c r="S114" s="32">
        <v>0.07</v>
      </c>
    </row>
    <row r="115" spans="2:19" ht="29.25" customHeight="1">
      <c r="B115" s="113" t="s">
        <v>90</v>
      </c>
      <c r="C115" s="32"/>
      <c r="D115" s="43">
        <v>1</v>
      </c>
      <c r="E115" s="43">
        <v>1</v>
      </c>
      <c r="F115" s="45"/>
      <c r="G115" s="45"/>
      <c r="H115" s="45"/>
      <c r="I115" s="45"/>
      <c r="J115" s="45"/>
      <c r="K115" s="29"/>
      <c r="L115" s="181"/>
      <c r="M115" s="45"/>
      <c r="N115" s="182"/>
      <c r="O115" s="45"/>
      <c r="P115" s="183"/>
      <c r="Q115" s="476"/>
      <c r="R115" s="45"/>
      <c r="S115" s="45"/>
    </row>
    <row r="116" spans="2:19" ht="27" customHeight="1">
      <c r="B116" s="113" t="s">
        <v>53</v>
      </c>
      <c r="C116" s="32"/>
      <c r="D116" s="43">
        <v>10</v>
      </c>
      <c r="E116" s="43">
        <v>10</v>
      </c>
      <c r="F116" s="45"/>
      <c r="G116" s="45"/>
      <c r="H116" s="45"/>
      <c r="I116" s="45"/>
      <c r="J116" s="45"/>
      <c r="K116" s="29"/>
      <c r="L116" s="45"/>
      <c r="M116" s="45"/>
      <c r="N116" s="114"/>
      <c r="O116" s="45"/>
      <c r="P116" s="115"/>
      <c r="Q116" s="476"/>
      <c r="R116" s="45"/>
      <c r="S116" s="45"/>
    </row>
    <row r="117" spans="2:19" ht="30" customHeight="1">
      <c r="B117" s="113" t="s">
        <v>91</v>
      </c>
      <c r="C117" s="32"/>
      <c r="D117" s="43">
        <v>6</v>
      </c>
      <c r="E117" s="43">
        <v>5</v>
      </c>
      <c r="F117" s="45"/>
      <c r="G117" s="45"/>
      <c r="H117" s="45"/>
      <c r="I117" s="45"/>
      <c r="J117" s="45"/>
      <c r="K117" s="29"/>
      <c r="L117" s="45"/>
      <c r="M117" s="45"/>
      <c r="N117" s="114"/>
      <c r="O117" s="45"/>
      <c r="P117" s="115"/>
      <c r="Q117" s="476"/>
      <c r="R117" s="45"/>
      <c r="S117" s="45"/>
    </row>
    <row r="118" spans="1:20" s="9" customFormat="1" ht="84.75" customHeight="1">
      <c r="A118" s="426" t="s">
        <v>395</v>
      </c>
      <c r="B118" s="427"/>
      <c r="C118" s="428" t="s">
        <v>397</v>
      </c>
      <c r="D118" s="427"/>
      <c r="E118" s="429"/>
      <c r="F118" s="430">
        <f>SUM(F99+F103+F113+F114)</f>
        <v>25.41</v>
      </c>
      <c r="G118" s="430">
        <f aca="true" t="shared" si="2" ref="G118:S118">SUM(G99+G103+G113+G114)</f>
        <v>20.709999999999997</v>
      </c>
      <c r="H118" s="430">
        <f t="shared" si="2"/>
        <v>85.89999999999999</v>
      </c>
      <c r="I118" s="430">
        <f t="shared" si="2"/>
        <v>596</v>
      </c>
      <c r="J118" s="430">
        <f t="shared" si="2"/>
        <v>110.5</v>
      </c>
      <c r="K118" s="430">
        <f t="shared" si="2"/>
        <v>11.05</v>
      </c>
      <c r="L118" s="430">
        <f t="shared" si="2"/>
        <v>18.080000000000002</v>
      </c>
      <c r="M118" s="430">
        <f t="shared" si="2"/>
        <v>0.191</v>
      </c>
      <c r="N118" s="430">
        <f t="shared" si="2"/>
        <v>121.14</v>
      </c>
      <c r="O118" s="430">
        <f t="shared" si="2"/>
        <v>1.1</v>
      </c>
      <c r="P118" s="430">
        <f t="shared" si="2"/>
        <v>476.07000000000005</v>
      </c>
      <c r="Q118" s="430">
        <f t="shared" si="2"/>
        <v>494.40000000000003</v>
      </c>
      <c r="R118" s="430">
        <f t="shared" si="2"/>
        <v>55.44</v>
      </c>
      <c r="S118" s="430">
        <f t="shared" si="2"/>
        <v>3.73</v>
      </c>
      <c r="T118" s="431"/>
    </row>
    <row r="119" spans="1:20" ht="16.5" customHeight="1">
      <c r="A119" s="571"/>
      <c r="B119" s="572"/>
      <c r="C119" s="573"/>
      <c r="D119" s="574"/>
      <c r="E119" s="574"/>
      <c r="F119" s="574"/>
      <c r="G119" s="574"/>
      <c r="H119" s="574"/>
      <c r="I119" s="575"/>
      <c r="J119" s="267"/>
      <c r="K119" s="267"/>
      <c r="L119" s="268" t="s">
        <v>63</v>
      </c>
      <c r="M119" s="269"/>
      <c r="N119" s="269"/>
      <c r="O119" s="269"/>
      <c r="P119" s="269"/>
      <c r="Q119" s="269"/>
      <c r="R119" s="269"/>
      <c r="S119" s="270"/>
      <c r="T119" s="243"/>
    </row>
    <row r="120" spans="1:20" ht="19.5" customHeight="1">
      <c r="A120" s="608" t="s">
        <v>193</v>
      </c>
      <c r="B120" s="610" t="s">
        <v>54</v>
      </c>
      <c r="C120" s="583"/>
      <c r="D120" s="584"/>
      <c r="E120" s="585"/>
      <c r="F120" s="617" t="s">
        <v>194</v>
      </c>
      <c r="G120" s="618"/>
      <c r="H120" s="619"/>
      <c r="I120" s="620" t="s">
        <v>60</v>
      </c>
      <c r="J120" s="271"/>
      <c r="K120" s="271"/>
      <c r="L120" s="605" t="s">
        <v>64</v>
      </c>
      <c r="M120" s="606"/>
      <c r="N120" s="606"/>
      <c r="O120" s="606"/>
      <c r="P120" s="606" t="s">
        <v>65</v>
      </c>
      <c r="Q120" s="606"/>
      <c r="R120" s="606"/>
      <c r="S120" s="607"/>
      <c r="T120" s="243"/>
    </row>
    <row r="121" spans="1:20" ht="45.75" customHeight="1">
      <c r="A121" s="609"/>
      <c r="B121" s="611"/>
      <c r="C121" s="579" t="s">
        <v>195</v>
      </c>
      <c r="D121" s="579" t="s">
        <v>55</v>
      </c>
      <c r="E121" s="579" t="s">
        <v>56</v>
      </c>
      <c r="F121" s="586" t="s">
        <v>57</v>
      </c>
      <c r="G121" s="586" t="s">
        <v>58</v>
      </c>
      <c r="H121" s="587" t="s">
        <v>59</v>
      </c>
      <c r="I121" s="621"/>
      <c r="J121" s="272" t="s">
        <v>61</v>
      </c>
      <c r="K121" s="273" t="s">
        <v>62</v>
      </c>
      <c r="L121" s="274" t="s">
        <v>66</v>
      </c>
      <c r="M121" s="274" t="s">
        <v>67</v>
      </c>
      <c r="N121" s="274" t="s">
        <v>68</v>
      </c>
      <c r="O121" s="274" t="s">
        <v>69</v>
      </c>
      <c r="P121" s="274" t="s">
        <v>70</v>
      </c>
      <c r="Q121" s="274" t="s">
        <v>71</v>
      </c>
      <c r="R121" s="274" t="s">
        <v>72</v>
      </c>
      <c r="S121" s="275" t="s">
        <v>73</v>
      </c>
      <c r="T121" s="244"/>
    </row>
    <row r="122" spans="1:20" ht="27.75" customHeight="1">
      <c r="A122" s="253" t="s">
        <v>201</v>
      </c>
      <c r="B122" s="254"/>
      <c r="C122" s="255"/>
      <c r="D122" s="256"/>
      <c r="E122" s="253"/>
      <c r="F122" s="257"/>
      <c r="G122" s="258"/>
      <c r="H122" s="258"/>
      <c r="I122" s="258"/>
      <c r="J122" s="302"/>
      <c r="K122" s="303"/>
      <c r="L122" s="263"/>
      <c r="M122" s="263"/>
      <c r="N122" s="263"/>
      <c r="O122" s="263"/>
      <c r="P122" s="263"/>
      <c r="Q122" s="263"/>
      <c r="R122" s="263"/>
      <c r="S122" s="264"/>
      <c r="T122" s="244"/>
    </row>
    <row r="123" spans="1:19" s="35" customFormat="1" ht="21" customHeight="1">
      <c r="A123" s="245" t="s">
        <v>400</v>
      </c>
      <c r="B123" s="265"/>
      <c r="C123" s="246"/>
      <c r="D123" s="246"/>
      <c r="E123" s="247"/>
      <c r="F123" s="71"/>
      <c r="G123" s="71"/>
      <c r="H123" s="71"/>
      <c r="I123" s="95"/>
      <c r="J123" s="71"/>
      <c r="K123" s="71"/>
      <c r="L123" s="71"/>
      <c r="M123" s="71"/>
      <c r="N123" s="71"/>
      <c r="O123" s="71"/>
      <c r="P123" s="95"/>
      <c r="Q123" s="71"/>
      <c r="R123" s="71"/>
      <c r="S123" s="71"/>
    </row>
    <row r="124" spans="2:24" s="48" customFormat="1" ht="42" customHeight="1">
      <c r="B124" s="97" t="s">
        <v>381</v>
      </c>
      <c r="C124" s="34">
        <v>40</v>
      </c>
      <c r="D124" s="92"/>
      <c r="E124" s="93"/>
      <c r="F124" s="42">
        <v>0.7</v>
      </c>
      <c r="G124" s="42">
        <v>2.2</v>
      </c>
      <c r="H124" s="42">
        <v>1.8</v>
      </c>
      <c r="I124" s="78">
        <v>30</v>
      </c>
      <c r="J124" s="42"/>
      <c r="K124" s="42">
        <f>SUM(K125:K127)</f>
        <v>12.195079999999999</v>
      </c>
      <c r="L124" s="42">
        <v>3.8</v>
      </c>
      <c r="M124" s="42">
        <v>0.06</v>
      </c>
      <c r="N124" s="78">
        <v>2000</v>
      </c>
      <c r="O124" s="42">
        <v>0.4</v>
      </c>
      <c r="P124" s="74">
        <v>27</v>
      </c>
      <c r="Q124" s="74">
        <v>51</v>
      </c>
      <c r="R124" s="42">
        <v>34</v>
      </c>
      <c r="S124" s="42">
        <v>0.66</v>
      </c>
      <c r="T124" s="603"/>
      <c r="U124" s="604"/>
      <c r="V124" s="604"/>
      <c r="W124" s="604"/>
      <c r="X124" s="604"/>
    </row>
    <row r="125" spans="2:19" s="20" customFormat="1" ht="35.25" customHeight="1">
      <c r="B125" s="108" t="s">
        <v>340</v>
      </c>
      <c r="C125" s="23"/>
      <c r="D125" s="83">
        <v>47.5</v>
      </c>
      <c r="E125" s="40">
        <v>38</v>
      </c>
      <c r="F125" s="24"/>
      <c r="G125" s="24"/>
      <c r="H125" s="24"/>
      <c r="I125" s="24"/>
      <c r="J125" s="358">
        <v>251.2</v>
      </c>
      <c r="K125" s="358">
        <f>J125*D125/1000</f>
        <v>11.932</v>
      </c>
      <c r="L125" s="24"/>
      <c r="M125" s="24"/>
      <c r="N125" s="79"/>
      <c r="O125" s="24"/>
      <c r="P125" s="36"/>
      <c r="Q125" s="36"/>
      <c r="R125" s="24"/>
      <c r="S125" s="24"/>
    </row>
    <row r="126" spans="2:19" s="20" customFormat="1" ht="35.25" customHeight="1">
      <c r="B126" s="88" t="s">
        <v>48</v>
      </c>
      <c r="C126" s="23"/>
      <c r="D126" s="83">
        <v>2.2</v>
      </c>
      <c r="E126" s="40">
        <v>2.2</v>
      </c>
      <c r="F126" s="24"/>
      <c r="G126" s="24"/>
      <c r="H126" s="24"/>
      <c r="I126" s="24"/>
      <c r="J126" s="358">
        <v>117.4</v>
      </c>
      <c r="K126" s="358">
        <f>J126*D126/1000</f>
        <v>0.25828</v>
      </c>
      <c r="L126" s="24"/>
      <c r="M126" s="24"/>
      <c r="N126" s="79"/>
      <c r="O126" s="24"/>
      <c r="P126" s="36"/>
      <c r="Q126" s="36"/>
      <c r="R126" s="24"/>
      <c r="S126" s="24"/>
    </row>
    <row r="127" spans="2:19" s="20" customFormat="1" ht="28.5" customHeight="1">
      <c r="B127" s="88" t="s">
        <v>14</v>
      </c>
      <c r="C127" s="23"/>
      <c r="D127" s="83">
        <v>0.4</v>
      </c>
      <c r="E127" s="40">
        <v>0.4</v>
      </c>
      <c r="F127" s="24"/>
      <c r="G127" s="24"/>
      <c r="H127" s="24"/>
      <c r="I127" s="24"/>
      <c r="J127" s="358">
        <v>12</v>
      </c>
      <c r="K127" s="358">
        <f>J127*D127/1000</f>
        <v>0.0048000000000000004</v>
      </c>
      <c r="L127" s="24"/>
      <c r="M127" s="24"/>
      <c r="N127" s="79"/>
      <c r="O127" s="24"/>
      <c r="P127" s="36"/>
      <c r="Q127" s="36"/>
      <c r="R127" s="24"/>
      <c r="S127" s="24"/>
    </row>
    <row r="128" spans="2:24" s="48" customFormat="1" ht="42" customHeight="1">
      <c r="B128" s="97" t="s">
        <v>384</v>
      </c>
      <c r="C128" s="34">
        <v>40</v>
      </c>
      <c r="D128" s="92"/>
      <c r="E128" s="93"/>
      <c r="F128" s="42">
        <v>0.5</v>
      </c>
      <c r="G128" s="42">
        <v>1.3</v>
      </c>
      <c r="H128" s="42">
        <v>2.8</v>
      </c>
      <c r="I128" s="78">
        <v>26</v>
      </c>
      <c r="J128" s="42"/>
      <c r="K128" s="42">
        <f>SUM(K129:K133)</f>
        <v>10.20542</v>
      </c>
      <c r="L128" s="42">
        <v>3.8</v>
      </c>
      <c r="M128" s="42">
        <v>0.06</v>
      </c>
      <c r="N128" s="78">
        <v>2000</v>
      </c>
      <c r="O128" s="42">
        <v>0.4</v>
      </c>
      <c r="P128" s="74">
        <v>27</v>
      </c>
      <c r="Q128" s="74">
        <v>51</v>
      </c>
      <c r="R128" s="42">
        <v>34</v>
      </c>
      <c r="S128" s="42">
        <v>0.66</v>
      </c>
      <c r="T128" s="603"/>
      <c r="U128" s="604"/>
      <c r="V128" s="604"/>
      <c r="W128" s="604"/>
      <c r="X128" s="604"/>
    </row>
    <row r="129" spans="2:19" s="20" customFormat="1" ht="35.25" customHeight="1">
      <c r="B129" s="88" t="s">
        <v>382</v>
      </c>
      <c r="C129" s="23"/>
      <c r="D129" s="83">
        <v>40</v>
      </c>
      <c r="E129" s="40">
        <v>40</v>
      </c>
      <c r="F129" s="24"/>
      <c r="G129" s="24"/>
      <c r="H129" s="24"/>
      <c r="I129" s="24"/>
      <c r="J129" s="358">
        <v>251.2</v>
      </c>
      <c r="K129" s="358">
        <f>J129*D129/1000</f>
        <v>10.048</v>
      </c>
      <c r="L129" s="24"/>
      <c r="M129" s="24"/>
      <c r="N129" s="79"/>
      <c r="O129" s="24"/>
      <c r="P129" s="36"/>
      <c r="Q129" s="36"/>
      <c r="R129" s="24"/>
      <c r="S129" s="24"/>
    </row>
    <row r="130" spans="2:19" s="20" customFormat="1" ht="35.25" customHeight="1">
      <c r="B130" s="88" t="s">
        <v>383</v>
      </c>
      <c r="C130" s="23"/>
      <c r="D130" s="83">
        <v>50.8</v>
      </c>
      <c r="E130" s="40">
        <v>40.6</v>
      </c>
      <c r="F130" s="24"/>
      <c r="G130" s="24"/>
      <c r="H130" s="24"/>
      <c r="I130" s="24"/>
      <c r="J130" s="358"/>
      <c r="K130" s="358"/>
      <c r="L130" s="24"/>
      <c r="M130" s="24"/>
      <c r="N130" s="79"/>
      <c r="O130" s="24"/>
      <c r="P130" s="36"/>
      <c r="Q130" s="36"/>
      <c r="R130" s="24"/>
      <c r="S130" s="24"/>
    </row>
    <row r="131" spans="2:19" s="20" customFormat="1" ht="35.25" customHeight="1">
      <c r="B131" s="88" t="s">
        <v>50</v>
      </c>
      <c r="C131" s="23"/>
      <c r="D131" s="83">
        <v>54</v>
      </c>
      <c r="E131" s="40">
        <v>40.6</v>
      </c>
      <c r="F131" s="24"/>
      <c r="G131" s="24"/>
      <c r="H131" s="24"/>
      <c r="I131" s="24"/>
      <c r="J131" s="358"/>
      <c r="K131" s="358"/>
      <c r="L131" s="24"/>
      <c r="M131" s="24"/>
      <c r="N131" s="79"/>
      <c r="O131" s="24"/>
      <c r="P131" s="36"/>
      <c r="Q131" s="36"/>
      <c r="R131" s="24"/>
      <c r="S131" s="24"/>
    </row>
    <row r="132" spans="2:19" s="20" customFormat="1" ht="35.25" customHeight="1">
      <c r="B132" s="88" t="s">
        <v>48</v>
      </c>
      <c r="C132" s="23"/>
      <c r="D132" s="83">
        <v>1.3</v>
      </c>
      <c r="E132" s="40">
        <v>1.3</v>
      </c>
      <c r="F132" s="24"/>
      <c r="G132" s="24"/>
      <c r="H132" s="24"/>
      <c r="I132" s="24"/>
      <c r="J132" s="358">
        <v>117.4</v>
      </c>
      <c r="K132" s="358">
        <f>J132*D132/1000</f>
        <v>0.15262</v>
      </c>
      <c r="L132" s="24"/>
      <c r="M132" s="24"/>
      <c r="N132" s="79"/>
      <c r="O132" s="24"/>
      <c r="P132" s="36"/>
      <c r="Q132" s="36"/>
      <c r="R132" s="24"/>
      <c r="S132" s="24"/>
    </row>
    <row r="133" spans="2:19" s="20" customFormat="1" ht="28.5" customHeight="1">
      <c r="B133" s="88" t="s">
        <v>14</v>
      </c>
      <c r="C133" s="23"/>
      <c r="D133" s="83">
        <v>0.4</v>
      </c>
      <c r="E133" s="40">
        <v>0.4</v>
      </c>
      <c r="F133" s="24"/>
      <c r="G133" s="24"/>
      <c r="H133" s="24"/>
      <c r="I133" s="24"/>
      <c r="J133" s="358">
        <v>12</v>
      </c>
      <c r="K133" s="358">
        <f>J133*D133/1000</f>
        <v>0.0048000000000000004</v>
      </c>
      <c r="L133" s="24"/>
      <c r="M133" s="24"/>
      <c r="N133" s="79"/>
      <c r="O133" s="24"/>
      <c r="P133" s="36"/>
      <c r="Q133" s="36"/>
      <c r="R133" s="24"/>
      <c r="S133" s="24"/>
    </row>
    <row r="134" spans="2:205" s="68" customFormat="1" ht="52.5" customHeight="1">
      <c r="B134" s="104" t="s">
        <v>134</v>
      </c>
      <c r="C134" s="59" t="s">
        <v>373</v>
      </c>
      <c r="D134" s="566"/>
      <c r="E134" s="567"/>
      <c r="F134" s="62">
        <v>15.6</v>
      </c>
      <c r="G134" s="63">
        <v>18.7</v>
      </c>
      <c r="H134" s="63">
        <v>17.1</v>
      </c>
      <c r="I134" s="64">
        <v>277</v>
      </c>
      <c r="J134" s="65"/>
      <c r="K134" s="66"/>
      <c r="L134" s="67">
        <v>0.42</v>
      </c>
      <c r="M134" s="66">
        <v>0.05</v>
      </c>
      <c r="N134" s="80">
        <v>12.2</v>
      </c>
      <c r="O134" s="66">
        <v>2.17</v>
      </c>
      <c r="P134" s="75">
        <v>129.7</v>
      </c>
      <c r="Q134" s="81">
        <v>91</v>
      </c>
      <c r="R134" s="62">
        <v>16.02</v>
      </c>
      <c r="S134" s="66">
        <v>0.52</v>
      </c>
      <c r="T134" s="285"/>
      <c r="U134" s="285"/>
      <c r="V134" s="285"/>
      <c r="W134" s="285"/>
      <c r="X134" s="285"/>
      <c r="Y134" s="285"/>
      <c r="Z134" s="285"/>
      <c r="AA134" s="285"/>
      <c r="AB134" s="285"/>
      <c r="AC134" s="285"/>
      <c r="AD134" s="285"/>
      <c r="AE134" s="285"/>
      <c r="AF134" s="285"/>
      <c r="AG134" s="285"/>
      <c r="AH134" s="285"/>
      <c r="AI134" s="285"/>
      <c r="AJ134" s="285"/>
      <c r="AK134" s="285"/>
      <c r="AL134" s="285"/>
      <c r="AM134" s="285"/>
      <c r="AN134" s="285"/>
      <c r="AO134" s="285"/>
      <c r="AP134" s="285"/>
      <c r="AQ134" s="285"/>
      <c r="AR134" s="285"/>
      <c r="AS134" s="285"/>
      <c r="AT134" s="285"/>
      <c r="AU134" s="285"/>
      <c r="AV134" s="285"/>
      <c r="AW134" s="285"/>
      <c r="AX134" s="285"/>
      <c r="AY134" s="285"/>
      <c r="AZ134" s="285"/>
      <c r="BA134" s="285"/>
      <c r="BB134" s="285"/>
      <c r="BC134" s="285"/>
      <c r="BD134" s="285"/>
      <c r="BE134" s="285"/>
      <c r="BF134" s="285"/>
      <c r="BG134" s="285"/>
      <c r="BH134" s="285"/>
      <c r="BI134" s="285"/>
      <c r="BJ134" s="285"/>
      <c r="BK134" s="285"/>
      <c r="BL134" s="285"/>
      <c r="BM134" s="285"/>
      <c r="BN134" s="285"/>
      <c r="BO134" s="285"/>
      <c r="BP134" s="285"/>
      <c r="BQ134" s="285"/>
      <c r="BR134" s="285"/>
      <c r="BS134" s="285"/>
      <c r="BT134" s="285"/>
      <c r="BU134" s="285"/>
      <c r="BV134" s="285"/>
      <c r="BW134" s="285"/>
      <c r="BX134" s="285"/>
      <c r="BY134" s="285"/>
      <c r="BZ134" s="285"/>
      <c r="CA134" s="285"/>
      <c r="CB134" s="285"/>
      <c r="CC134" s="285"/>
      <c r="CD134" s="285"/>
      <c r="CE134" s="285"/>
      <c r="CF134" s="285"/>
      <c r="CG134" s="285"/>
      <c r="CH134" s="285"/>
      <c r="CI134" s="285"/>
      <c r="CJ134" s="285"/>
      <c r="CK134" s="285"/>
      <c r="CL134" s="285"/>
      <c r="CM134" s="285"/>
      <c r="CN134" s="285"/>
      <c r="CO134" s="285"/>
      <c r="CP134" s="285"/>
      <c r="CQ134" s="285"/>
      <c r="CR134" s="285"/>
      <c r="CS134" s="285"/>
      <c r="CT134" s="285"/>
      <c r="CU134" s="285"/>
      <c r="CV134" s="285"/>
      <c r="CW134" s="285"/>
      <c r="CX134" s="285"/>
      <c r="CY134" s="285"/>
      <c r="CZ134" s="285"/>
      <c r="DA134" s="285"/>
      <c r="DB134" s="285"/>
      <c r="DC134" s="285"/>
      <c r="DD134" s="285"/>
      <c r="DE134" s="285"/>
      <c r="DF134" s="285"/>
      <c r="DG134" s="285"/>
      <c r="DH134" s="285"/>
      <c r="DI134" s="285"/>
      <c r="DJ134" s="285"/>
      <c r="DK134" s="285"/>
      <c r="DL134" s="285"/>
      <c r="DM134" s="285"/>
      <c r="DN134" s="285"/>
      <c r="DO134" s="285"/>
      <c r="DP134" s="285"/>
      <c r="DQ134" s="285"/>
      <c r="DR134" s="285"/>
      <c r="DS134" s="285"/>
      <c r="DT134" s="285"/>
      <c r="DU134" s="285"/>
      <c r="DV134" s="285"/>
      <c r="DW134" s="285"/>
      <c r="DX134" s="285"/>
      <c r="DY134" s="285"/>
      <c r="DZ134" s="285"/>
      <c r="EA134" s="285"/>
      <c r="EB134" s="285"/>
      <c r="EC134" s="285"/>
      <c r="ED134" s="285"/>
      <c r="EE134" s="285"/>
      <c r="EF134" s="285"/>
      <c r="EG134" s="285"/>
      <c r="EH134" s="285"/>
      <c r="EI134" s="285"/>
      <c r="EJ134" s="285"/>
      <c r="EK134" s="285"/>
      <c r="EL134" s="285"/>
      <c r="EM134" s="285"/>
      <c r="EN134" s="285"/>
      <c r="EO134" s="285"/>
      <c r="EP134" s="285"/>
      <c r="EQ134" s="285"/>
      <c r="ER134" s="285"/>
      <c r="ES134" s="285"/>
      <c r="ET134" s="285"/>
      <c r="EU134" s="285"/>
      <c r="EV134" s="285"/>
      <c r="EW134" s="285"/>
      <c r="EX134" s="285"/>
      <c r="EY134" s="285"/>
      <c r="EZ134" s="285"/>
      <c r="FA134" s="285"/>
      <c r="FB134" s="285"/>
      <c r="FC134" s="285"/>
      <c r="FD134" s="285"/>
      <c r="FE134" s="285"/>
      <c r="FF134" s="285"/>
      <c r="FG134" s="285"/>
      <c r="FH134" s="285"/>
      <c r="FI134" s="285"/>
      <c r="FJ134" s="285"/>
      <c r="FK134" s="285"/>
      <c r="FL134" s="285"/>
      <c r="FM134" s="285"/>
      <c r="FN134" s="285"/>
      <c r="FO134" s="285"/>
      <c r="FP134" s="285"/>
      <c r="FQ134" s="285"/>
      <c r="FR134" s="285"/>
      <c r="FS134" s="285"/>
      <c r="FT134" s="285"/>
      <c r="FU134" s="285"/>
      <c r="FV134" s="285"/>
      <c r="FW134" s="285"/>
      <c r="FX134" s="285"/>
      <c r="FY134" s="285"/>
      <c r="FZ134" s="285"/>
      <c r="GA134" s="285"/>
      <c r="GB134" s="285"/>
      <c r="GC134" s="285"/>
      <c r="GD134" s="285"/>
      <c r="GE134" s="285"/>
      <c r="GF134" s="285"/>
      <c r="GG134" s="285"/>
      <c r="GH134" s="285"/>
      <c r="GI134" s="285"/>
      <c r="GJ134" s="285"/>
      <c r="GK134" s="285"/>
      <c r="GL134" s="285"/>
      <c r="GM134" s="285"/>
      <c r="GN134" s="285"/>
      <c r="GO134" s="285"/>
      <c r="GP134" s="285"/>
      <c r="GQ134" s="285"/>
      <c r="GR134" s="285"/>
      <c r="GS134" s="285"/>
      <c r="GT134" s="285"/>
      <c r="GU134" s="285"/>
      <c r="GV134" s="285"/>
      <c r="GW134" s="285"/>
    </row>
    <row r="135" spans="2:205" s="2" customFormat="1" ht="37.5" customHeight="1">
      <c r="B135" s="149" t="s">
        <v>42</v>
      </c>
      <c r="C135" s="150"/>
      <c r="D135" s="151">
        <v>59</v>
      </c>
      <c r="E135" s="152">
        <v>44</v>
      </c>
      <c r="F135" s="153"/>
      <c r="G135" s="153"/>
      <c r="H135" s="153"/>
      <c r="I135" s="154"/>
      <c r="J135" s="153"/>
      <c r="K135" s="154"/>
      <c r="L135" s="155"/>
      <c r="M135" s="154"/>
      <c r="N135" s="156"/>
      <c r="O135" s="154"/>
      <c r="P135" s="157"/>
      <c r="Q135" s="158"/>
      <c r="R135" s="153"/>
      <c r="S135" s="15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</row>
    <row r="136" spans="2:205" s="2" customFormat="1" ht="37.5" customHeight="1">
      <c r="B136" s="569" t="s">
        <v>378</v>
      </c>
      <c r="C136" s="150"/>
      <c r="D136" s="151">
        <v>51.2</v>
      </c>
      <c r="E136" s="152">
        <v>44</v>
      </c>
      <c r="F136" s="153"/>
      <c r="G136" s="153"/>
      <c r="H136" s="153"/>
      <c r="I136" s="154"/>
      <c r="J136" s="153"/>
      <c r="K136" s="154"/>
      <c r="L136" s="155"/>
      <c r="M136" s="154"/>
      <c r="N136" s="156"/>
      <c r="O136" s="154"/>
      <c r="P136" s="157"/>
      <c r="Q136" s="158"/>
      <c r="R136" s="153"/>
      <c r="S136" s="15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</row>
    <row r="137" spans="2:205" s="2" customFormat="1" ht="37.5" customHeight="1">
      <c r="B137" s="569" t="s">
        <v>379</v>
      </c>
      <c r="C137" s="150"/>
      <c r="D137" s="151">
        <v>44</v>
      </c>
      <c r="E137" s="152">
        <v>44</v>
      </c>
      <c r="F137" s="153"/>
      <c r="G137" s="153"/>
      <c r="H137" s="153"/>
      <c r="I137" s="154"/>
      <c r="J137" s="153"/>
      <c r="K137" s="154"/>
      <c r="L137" s="155"/>
      <c r="M137" s="154"/>
      <c r="N137" s="156"/>
      <c r="O137" s="154"/>
      <c r="P137" s="157"/>
      <c r="Q137" s="158"/>
      <c r="R137" s="153"/>
      <c r="S137" s="15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</row>
    <row r="138" spans="2:205" s="2" customFormat="1" ht="37.5" customHeight="1">
      <c r="B138" s="121" t="s">
        <v>385</v>
      </c>
      <c r="C138" s="150"/>
      <c r="D138" s="151">
        <v>26.6</v>
      </c>
      <c r="E138" s="152">
        <v>26.6</v>
      </c>
      <c r="F138" s="153"/>
      <c r="G138" s="153"/>
      <c r="H138" s="153"/>
      <c r="I138" s="154"/>
      <c r="J138" s="153"/>
      <c r="K138" s="154"/>
      <c r="L138" s="155"/>
      <c r="M138" s="154"/>
      <c r="N138" s="156"/>
      <c r="O138" s="154"/>
      <c r="P138" s="157"/>
      <c r="Q138" s="158"/>
      <c r="R138" s="153"/>
      <c r="S138" s="15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</row>
    <row r="139" spans="2:205" s="2" customFormat="1" ht="37.5" customHeight="1">
      <c r="B139" s="121" t="s">
        <v>139</v>
      </c>
      <c r="C139" s="32"/>
      <c r="D139" s="43">
        <v>70.6</v>
      </c>
      <c r="E139" s="124">
        <v>70.6</v>
      </c>
      <c r="F139" s="123"/>
      <c r="G139" s="123"/>
      <c r="H139" s="123"/>
      <c r="I139" s="45"/>
      <c r="J139" s="123"/>
      <c r="K139" s="45"/>
      <c r="L139" s="130"/>
      <c r="M139" s="45"/>
      <c r="N139" s="131"/>
      <c r="O139" s="45"/>
      <c r="P139" s="132"/>
      <c r="Q139" s="115"/>
      <c r="R139" s="123"/>
      <c r="S139" s="45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</row>
    <row r="140" spans="2:205" s="2" customFormat="1" ht="37.5" customHeight="1">
      <c r="B140" s="121" t="s">
        <v>140</v>
      </c>
      <c r="C140" s="54"/>
      <c r="D140" s="133">
        <v>70.6</v>
      </c>
      <c r="E140" s="138">
        <v>70.6</v>
      </c>
      <c r="F140" s="139"/>
      <c r="G140" s="139"/>
      <c r="H140" s="139"/>
      <c r="I140" s="122"/>
      <c r="J140" s="139"/>
      <c r="K140" s="45"/>
      <c r="L140" s="159"/>
      <c r="M140" s="122"/>
      <c r="N140" s="160"/>
      <c r="O140" s="122"/>
      <c r="P140" s="161"/>
      <c r="Q140" s="162"/>
      <c r="R140" s="139"/>
      <c r="S140" s="122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</row>
    <row r="141" spans="2:205" s="2" customFormat="1" ht="37.5" customHeight="1">
      <c r="B141" s="137" t="s">
        <v>44</v>
      </c>
      <c r="C141" s="54"/>
      <c r="D141" s="133">
        <v>16.2</v>
      </c>
      <c r="E141" s="138">
        <v>16.2</v>
      </c>
      <c r="F141" s="139"/>
      <c r="G141" s="139"/>
      <c r="H141" s="139"/>
      <c r="I141" s="122"/>
      <c r="J141" s="139"/>
      <c r="K141" s="45"/>
      <c r="L141" s="159"/>
      <c r="M141" s="122"/>
      <c r="N141" s="160"/>
      <c r="O141" s="122"/>
      <c r="P141" s="161"/>
      <c r="Q141" s="162"/>
      <c r="R141" s="139"/>
      <c r="S141" s="122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</row>
    <row r="142" spans="2:205" s="2" customFormat="1" ht="37.5" customHeight="1">
      <c r="B142" s="116" t="s">
        <v>74</v>
      </c>
      <c r="C142" s="54"/>
      <c r="D142" s="133">
        <v>25</v>
      </c>
      <c r="E142" s="138">
        <v>25</v>
      </c>
      <c r="F142" s="139"/>
      <c r="G142" s="139"/>
      <c r="H142" s="139"/>
      <c r="I142" s="163"/>
      <c r="J142" s="139"/>
      <c r="K142" s="45"/>
      <c r="L142" s="159"/>
      <c r="M142" s="122"/>
      <c r="N142" s="160"/>
      <c r="O142" s="122"/>
      <c r="P142" s="161"/>
      <c r="Q142" s="162"/>
      <c r="R142" s="139"/>
      <c r="S142" s="122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</row>
    <row r="143" spans="2:205" s="2" customFormat="1" ht="37.5" customHeight="1">
      <c r="B143" s="116" t="s">
        <v>75</v>
      </c>
      <c r="C143" s="54"/>
      <c r="D143" s="133">
        <v>5</v>
      </c>
      <c r="E143" s="138">
        <v>5</v>
      </c>
      <c r="F143" s="139"/>
      <c r="G143" s="139"/>
      <c r="H143" s="139"/>
      <c r="I143" s="163"/>
      <c r="J143" s="139"/>
      <c r="K143" s="45"/>
      <c r="L143" s="159"/>
      <c r="M143" s="122"/>
      <c r="N143" s="160"/>
      <c r="O143" s="122"/>
      <c r="P143" s="161"/>
      <c r="Q143" s="162"/>
      <c r="R143" s="139"/>
      <c r="S143" s="122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</row>
    <row r="144" spans="2:205" s="2" customFormat="1" ht="37.5" customHeight="1">
      <c r="B144" s="116" t="s">
        <v>46</v>
      </c>
      <c r="C144" s="54"/>
      <c r="D144" s="133">
        <v>3</v>
      </c>
      <c r="E144" s="138">
        <v>2.5</v>
      </c>
      <c r="F144" s="139"/>
      <c r="G144" s="139"/>
      <c r="H144" s="139"/>
      <c r="I144" s="163"/>
      <c r="J144" s="139"/>
      <c r="K144" s="45"/>
      <c r="L144" s="159"/>
      <c r="M144" s="122"/>
      <c r="N144" s="160"/>
      <c r="O144" s="122"/>
      <c r="P144" s="161"/>
      <c r="Q144" s="162"/>
      <c r="R144" s="139"/>
      <c r="S144" s="122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</row>
    <row r="145" spans="2:205" s="2" customFormat="1" ht="37.5" customHeight="1">
      <c r="B145" s="116" t="s">
        <v>86</v>
      </c>
      <c r="C145" s="54"/>
      <c r="D145" s="133">
        <v>1.2</v>
      </c>
      <c r="E145" s="138">
        <v>1.2</v>
      </c>
      <c r="F145" s="139"/>
      <c r="G145" s="139"/>
      <c r="H145" s="139"/>
      <c r="I145" s="163"/>
      <c r="J145" s="139"/>
      <c r="K145" s="45"/>
      <c r="L145" s="159"/>
      <c r="M145" s="122"/>
      <c r="N145" s="160"/>
      <c r="O145" s="122"/>
      <c r="P145" s="161"/>
      <c r="Q145" s="162"/>
      <c r="R145" s="139"/>
      <c r="S145" s="122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</row>
    <row r="146" spans="2:205" s="2" customFormat="1" ht="37.5" customHeight="1">
      <c r="B146" s="116" t="s">
        <v>14</v>
      </c>
      <c r="C146" s="32"/>
      <c r="D146" s="43">
        <v>1.2</v>
      </c>
      <c r="E146" s="124">
        <v>1.2</v>
      </c>
      <c r="F146" s="123"/>
      <c r="G146" s="123"/>
      <c r="H146" s="123"/>
      <c r="I146" s="45"/>
      <c r="J146" s="123"/>
      <c r="K146" s="45"/>
      <c r="L146" s="130"/>
      <c r="M146" s="45"/>
      <c r="N146" s="131"/>
      <c r="O146" s="45"/>
      <c r="P146" s="132"/>
      <c r="Q146" s="115"/>
      <c r="R146" s="123"/>
      <c r="S146" s="45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</row>
    <row r="147" spans="2:205" s="2" customFormat="1" ht="37.5" customHeight="1">
      <c r="B147" s="116" t="s">
        <v>107</v>
      </c>
      <c r="C147" s="54"/>
      <c r="D147" s="133"/>
      <c r="E147" s="138">
        <v>122</v>
      </c>
      <c r="F147" s="139"/>
      <c r="G147" s="139"/>
      <c r="H147" s="139"/>
      <c r="I147" s="163"/>
      <c r="J147" s="139"/>
      <c r="K147" s="45"/>
      <c r="L147" s="159"/>
      <c r="M147" s="122"/>
      <c r="N147" s="160"/>
      <c r="O147" s="122"/>
      <c r="P147" s="161"/>
      <c r="Q147" s="162"/>
      <c r="R147" s="139"/>
      <c r="S147" s="122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</row>
    <row r="148" spans="2:205" s="2" customFormat="1" ht="37.5" customHeight="1">
      <c r="B148" s="116" t="s">
        <v>48</v>
      </c>
      <c r="C148" s="32"/>
      <c r="D148" s="43">
        <v>5</v>
      </c>
      <c r="E148" s="124">
        <v>5</v>
      </c>
      <c r="F148" s="123"/>
      <c r="G148" s="123"/>
      <c r="H148" s="123"/>
      <c r="I148" s="45"/>
      <c r="J148" s="123"/>
      <c r="K148" s="45"/>
      <c r="L148" s="130"/>
      <c r="M148" s="45"/>
      <c r="N148" s="131"/>
      <c r="O148" s="45"/>
      <c r="P148" s="132"/>
      <c r="Q148" s="115"/>
      <c r="R148" s="123"/>
      <c r="S148" s="45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</row>
    <row r="149" spans="2:205" s="7" customFormat="1" ht="37.5" customHeight="1">
      <c r="B149" s="164" t="s">
        <v>7</v>
      </c>
      <c r="C149" s="53"/>
      <c r="D149" s="53"/>
      <c r="E149" s="165">
        <v>30</v>
      </c>
      <c r="F149" s="166"/>
      <c r="G149" s="166"/>
      <c r="H149" s="166"/>
      <c r="I149" s="167"/>
      <c r="J149" s="166"/>
      <c r="K149" s="167"/>
      <c r="L149" s="58"/>
      <c r="M149" s="167"/>
      <c r="N149" s="80"/>
      <c r="O149" s="167"/>
      <c r="P149" s="168"/>
      <c r="Q149" s="169"/>
      <c r="R149" s="166"/>
      <c r="S149" s="167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</row>
    <row r="150" spans="2:205" s="2" customFormat="1" ht="37.5" customHeight="1">
      <c r="B150" s="116" t="s">
        <v>8</v>
      </c>
      <c r="C150" s="32"/>
      <c r="D150" s="43">
        <v>1.8</v>
      </c>
      <c r="E150" s="124">
        <v>1.8</v>
      </c>
      <c r="F150" s="123"/>
      <c r="G150" s="123"/>
      <c r="H150" s="123"/>
      <c r="I150" s="45"/>
      <c r="J150" s="123"/>
      <c r="K150" s="45"/>
      <c r="L150" s="130"/>
      <c r="M150" s="45"/>
      <c r="N150" s="131"/>
      <c r="O150" s="45"/>
      <c r="P150" s="132"/>
      <c r="Q150" s="115"/>
      <c r="R150" s="123"/>
      <c r="S150" s="45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</row>
    <row r="151" spans="2:205" s="2" customFormat="1" ht="37.5" customHeight="1">
      <c r="B151" s="170" t="s">
        <v>47</v>
      </c>
      <c r="C151" s="53"/>
      <c r="D151" s="171">
        <v>1.4</v>
      </c>
      <c r="E151" s="127">
        <v>1.4</v>
      </c>
      <c r="F151" s="125"/>
      <c r="G151" s="125"/>
      <c r="H151" s="125"/>
      <c r="I151" s="126"/>
      <c r="J151" s="125"/>
      <c r="K151" s="45"/>
      <c r="L151" s="111"/>
      <c r="M151" s="126"/>
      <c r="N151" s="128"/>
      <c r="O151" s="126"/>
      <c r="P151" s="112"/>
      <c r="Q151" s="129"/>
      <c r="R151" s="125"/>
      <c r="S151" s="126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</row>
    <row r="152" spans="2:205" s="2" customFormat="1" ht="37.5" customHeight="1">
      <c r="B152" s="116" t="s">
        <v>9</v>
      </c>
      <c r="C152" s="32"/>
      <c r="D152" s="43">
        <v>2.3</v>
      </c>
      <c r="E152" s="124">
        <v>1.8</v>
      </c>
      <c r="F152" s="123"/>
      <c r="G152" s="123"/>
      <c r="H152" s="123"/>
      <c r="I152" s="45"/>
      <c r="J152" s="123"/>
      <c r="K152" s="45"/>
      <c r="L152" s="130"/>
      <c r="M152" s="45"/>
      <c r="N152" s="131"/>
      <c r="O152" s="45"/>
      <c r="P152" s="132"/>
      <c r="Q152" s="115"/>
      <c r="R152" s="123"/>
      <c r="S152" s="45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</row>
    <row r="153" spans="2:205" s="2" customFormat="1" ht="37.5" customHeight="1">
      <c r="B153" s="116" t="s">
        <v>98</v>
      </c>
      <c r="C153" s="32"/>
      <c r="D153" s="43">
        <v>2.5</v>
      </c>
      <c r="E153" s="124">
        <v>1.8</v>
      </c>
      <c r="F153" s="123"/>
      <c r="G153" s="123"/>
      <c r="H153" s="123"/>
      <c r="I153" s="45"/>
      <c r="J153" s="123"/>
      <c r="K153" s="45"/>
      <c r="L153" s="130"/>
      <c r="M153" s="45"/>
      <c r="N153" s="131"/>
      <c r="O153" s="45"/>
      <c r="P153" s="132"/>
      <c r="Q153" s="115"/>
      <c r="R153" s="123"/>
      <c r="S153" s="45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</row>
    <row r="154" spans="2:205" s="2" customFormat="1" ht="37.5" customHeight="1">
      <c r="B154" s="116" t="s">
        <v>46</v>
      </c>
      <c r="C154" s="32"/>
      <c r="D154" s="43">
        <v>0.8</v>
      </c>
      <c r="E154" s="124">
        <v>0.6</v>
      </c>
      <c r="F154" s="123"/>
      <c r="G154" s="123"/>
      <c r="H154" s="123"/>
      <c r="I154" s="45"/>
      <c r="J154" s="123"/>
      <c r="K154" s="45"/>
      <c r="L154" s="130"/>
      <c r="M154" s="45"/>
      <c r="N154" s="131"/>
      <c r="O154" s="45"/>
      <c r="P154" s="132"/>
      <c r="Q154" s="115"/>
      <c r="R154" s="123"/>
      <c r="S154" s="45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</row>
    <row r="155" spans="2:205" s="2" customFormat="1" ht="71.25" customHeight="1">
      <c r="B155" s="121" t="s">
        <v>10</v>
      </c>
      <c r="C155" s="32"/>
      <c r="D155" s="43">
        <v>7.5</v>
      </c>
      <c r="E155" s="124">
        <v>7.5</v>
      </c>
      <c r="F155" s="123"/>
      <c r="G155" s="123"/>
      <c r="H155" s="123"/>
      <c r="I155" s="45"/>
      <c r="J155" s="123"/>
      <c r="K155" s="45"/>
      <c r="L155" s="130"/>
      <c r="M155" s="45"/>
      <c r="N155" s="131"/>
      <c r="O155" s="45"/>
      <c r="P155" s="132"/>
      <c r="Q155" s="115"/>
      <c r="R155" s="123"/>
      <c r="S155" s="45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</row>
    <row r="156" spans="2:205" s="2" customFormat="1" ht="65.25" customHeight="1">
      <c r="B156" s="121" t="s">
        <v>22</v>
      </c>
      <c r="C156" s="32"/>
      <c r="D156" s="43">
        <v>3</v>
      </c>
      <c r="E156" s="124">
        <v>3</v>
      </c>
      <c r="F156" s="123"/>
      <c r="G156" s="123"/>
      <c r="H156" s="123"/>
      <c r="I156" s="45"/>
      <c r="J156" s="123"/>
      <c r="K156" s="45"/>
      <c r="L156" s="130"/>
      <c r="M156" s="45"/>
      <c r="N156" s="131"/>
      <c r="O156" s="45"/>
      <c r="P156" s="132"/>
      <c r="Q156" s="115"/>
      <c r="R156" s="123"/>
      <c r="S156" s="45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</row>
    <row r="157" spans="2:205" s="2" customFormat="1" ht="37.5" customHeight="1">
      <c r="B157" s="121" t="s">
        <v>53</v>
      </c>
      <c r="C157" s="32"/>
      <c r="D157" s="43">
        <v>0.3</v>
      </c>
      <c r="E157" s="124">
        <v>0.3</v>
      </c>
      <c r="F157" s="123"/>
      <c r="G157" s="123"/>
      <c r="H157" s="123"/>
      <c r="I157" s="45"/>
      <c r="J157" s="123"/>
      <c r="K157" s="45"/>
      <c r="L157" s="130"/>
      <c r="M157" s="45"/>
      <c r="N157" s="131"/>
      <c r="O157" s="45"/>
      <c r="P157" s="132"/>
      <c r="Q157" s="115"/>
      <c r="R157" s="123"/>
      <c r="S157" s="45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</row>
    <row r="158" spans="2:205" s="2" customFormat="1" ht="30" customHeight="1">
      <c r="B158" s="121" t="s">
        <v>11</v>
      </c>
      <c r="C158" s="32"/>
      <c r="D158" s="43">
        <v>27</v>
      </c>
      <c r="E158" s="124">
        <v>27</v>
      </c>
      <c r="F158" s="123"/>
      <c r="G158" s="123"/>
      <c r="H158" s="123"/>
      <c r="I158" s="45"/>
      <c r="J158" s="123"/>
      <c r="K158" s="45"/>
      <c r="L158" s="130"/>
      <c r="M158" s="45"/>
      <c r="N158" s="131"/>
      <c r="O158" s="45"/>
      <c r="P158" s="132"/>
      <c r="Q158" s="115"/>
      <c r="R158" s="123"/>
      <c r="S158" s="45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</row>
    <row r="159" spans="2:205" s="2" customFormat="1" ht="30.75" customHeight="1">
      <c r="B159" s="121" t="s">
        <v>14</v>
      </c>
      <c r="C159" s="32"/>
      <c r="D159" s="43">
        <v>0.5</v>
      </c>
      <c r="E159" s="124">
        <v>0.5</v>
      </c>
      <c r="F159" s="123"/>
      <c r="G159" s="123"/>
      <c r="H159" s="123"/>
      <c r="I159" s="45"/>
      <c r="J159" s="123"/>
      <c r="K159" s="45"/>
      <c r="L159" s="130"/>
      <c r="M159" s="45"/>
      <c r="N159" s="131"/>
      <c r="O159" s="45"/>
      <c r="P159" s="132"/>
      <c r="Q159" s="115"/>
      <c r="R159" s="123"/>
      <c r="S159" s="45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</row>
    <row r="160" spans="2:205" s="58" customFormat="1" ht="81" customHeight="1">
      <c r="B160" s="96" t="s">
        <v>135</v>
      </c>
      <c r="C160" s="32" t="s">
        <v>373</v>
      </c>
      <c r="D160" s="32"/>
      <c r="E160" s="55"/>
      <c r="F160" s="56"/>
      <c r="G160" s="56"/>
      <c r="H160" s="56"/>
      <c r="I160" s="50"/>
      <c r="J160" s="56"/>
      <c r="K160" s="50">
        <f>SUM(K161:K173)</f>
        <v>51.657446</v>
      </c>
      <c r="L160" s="57"/>
      <c r="M160" s="50"/>
      <c r="N160" s="82"/>
      <c r="O160" s="50"/>
      <c r="P160" s="76"/>
      <c r="Q160" s="77"/>
      <c r="R160" s="56"/>
      <c r="S160" s="50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  <c r="BF160" s="46"/>
      <c r="BG160" s="46"/>
      <c r="BH160" s="46"/>
      <c r="BI160" s="46"/>
      <c r="BJ160" s="46"/>
      <c r="BK160" s="46"/>
      <c r="BL160" s="46"/>
      <c r="BM160" s="46"/>
      <c r="BN160" s="46"/>
      <c r="BO160" s="46"/>
      <c r="BP160" s="46"/>
      <c r="BQ160" s="46"/>
      <c r="BR160" s="46"/>
      <c r="BS160" s="46"/>
      <c r="BT160" s="46"/>
      <c r="BU160" s="46"/>
      <c r="BV160" s="46"/>
      <c r="BW160" s="46"/>
      <c r="BX160" s="46"/>
      <c r="BY160" s="46"/>
      <c r="BZ160" s="46"/>
      <c r="CA160" s="46"/>
      <c r="CB160" s="46"/>
      <c r="CC160" s="46"/>
      <c r="CD160" s="46"/>
      <c r="CE160" s="46"/>
      <c r="CF160" s="46"/>
      <c r="CG160" s="46"/>
      <c r="CH160" s="46"/>
      <c r="CI160" s="46"/>
      <c r="CJ160" s="46"/>
      <c r="CK160" s="46"/>
      <c r="CL160" s="46"/>
      <c r="CM160" s="46"/>
      <c r="CN160" s="46"/>
      <c r="CO160" s="46"/>
      <c r="CP160" s="46"/>
      <c r="CQ160" s="46"/>
      <c r="CR160" s="46"/>
      <c r="CS160" s="46"/>
      <c r="CT160" s="46"/>
      <c r="CU160" s="46"/>
      <c r="CV160" s="46"/>
      <c r="CW160" s="46"/>
      <c r="CX160" s="46"/>
      <c r="CY160" s="46"/>
      <c r="CZ160" s="46"/>
      <c r="DA160" s="46"/>
      <c r="DB160" s="46"/>
      <c r="DC160" s="46"/>
      <c r="DD160" s="46"/>
      <c r="DE160" s="46"/>
      <c r="DF160" s="46"/>
      <c r="DG160" s="46"/>
      <c r="DH160" s="46"/>
      <c r="DI160" s="46"/>
      <c r="DJ160" s="46"/>
      <c r="DK160" s="46"/>
      <c r="DL160" s="46"/>
      <c r="DM160" s="46"/>
      <c r="DN160" s="46"/>
      <c r="DO160" s="46"/>
      <c r="DP160" s="46"/>
      <c r="DQ160" s="46"/>
      <c r="DR160" s="46"/>
      <c r="DS160" s="46"/>
      <c r="DT160" s="46"/>
      <c r="DU160" s="46"/>
      <c r="DV160" s="46"/>
      <c r="DW160" s="46"/>
      <c r="DX160" s="46"/>
      <c r="DY160" s="46"/>
      <c r="DZ160" s="46"/>
      <c r="EA160" s="46"/>
      <c r="EB160" s="46"/>
      <c r="EC160" s="46"/>
      <c r="ED160" s="46"/>
      <c r="EE160" s="46"/>
      <c r="EF160" s="46"/>
      <c r="EG160" s="46"/>
      <c r="EH160" s="46"/>
      <c r="EI160" s="46"/>
      <c r="EJ160" s="46"/>
      <c r="EK160" s="46"/>
      <c r="EL160" s="46"/>
      <c r="EM160" s="46"/>
      <c r="EN160" s="46"/>
      <c r="EO160" s="46"/>
      <c r="EP160" s="46"/>
      <c r="EQ160" s="46"/>
      <c r="ER160" s="46"/>
      <c r="ES160" s="46"/>
      <c r="ET160" s="46"/>
      <c r="EU160" s="46"/>
      <c r="EV160" s="46"/>
      <c r="EW160" s="46"/>
      <c r="EX160" s="46"/>
      <c r="EY160" s="46"/>
      <c r="EZ160" s="46"/>
      <c r="FA160" s="46"/>
      <c r="FB160" s="46"/>
      <c r="FC160" s="46"/>
      <c r="FD160" s="46"/>
      <c r="FE160" s="46"/>
      <c r="FF160" s="46"/>
      <c r="FG160" s="46"/>
      <c r="FH160" s="46"/>
      <c r="FI160" s="46"/>
      <c r="FJ160" s="46"/>
      <c r="FK160" s="46"/>
      <c r="FL160" s="46"/>
      <c r="FM160" s="46"/>
      <c r="FN160" s="46"/>
      <c r="FO160" s="46"/>
      <c r="FP160" s="46"/>
      <c r="FQ160" s="46"/>
      <c r="FR160" s="46"/>
      <c r="FS160" s="46"/>
      <c r="FT160" s="46"/>
      <c r="FU160" s="46"/>
      <c r="FV160" s="46"/>
      <c r="FW160" s="46"/>
      <c r="FX160" s="46"/>
      <c r="FY160" s="46"/>
      <c r="FZ160" s="46"/>
      <c r="GA160" s="46"/>
      <c r="GB160" s="46"/>
      <c r="GC160" s="46"/>
      <c r="GD160" s="46"/>
      <c r="GE160" s="46"/>
      <c r="GF160" s="46"/>
      <c r="GG160" s="46"/>
      <c r="GH160" s="46"/>
      <c r="GI160" s="46"/>
      <c r="GJ160" s="46"/>
      <c r="GK160" s="46"/>
      <c r="GL160" s="46"/>
      <c r="GM160" s="46"/>
      <c r="GN160" s="46"/>
      <c r="GO160" s="46"/>
      <c r="GP160" s="46"/>
      <c r="GQ160" s="46"/>
      <c r="GR160" s="46"/>
      <c r="GS160" s="46"/>
      <c r="GT160" s="46"/>
      <c r="GU160" s="46"/>
      <c r="GV160" s="46"/>
      <c r="GW160" s="46"/>
    </row>
    <row r="161" spans="2:205" s="2" customFormat="1" ht="27" customHeight="1">
      <c r="B161" s="121" t="s">
        <v>124</v>
      </c>
      <c r="C161" s="43"/>
      <c r="D161" s="43">
        <v>122</v>
      </c>
      <c r="E161" s="124">
        <v>122</v>
      </c>
      <c r="F161" s="123"/>
      <c r="G161" s="123"/>
      <c r="H161" s="123"/>
      <c r="I161" s="45"/>
      <c r="J161" s="123">
        <v>400</v>
      </c>
      <c r="K161" s="45">
        <f aca="true" t="shared" si="3" ref="K161:K173">J161*D161/1000</f>
        <v>48.8</v>
      </c>
      <c r="L161" s="130"/>
      <c r="M161" s="45"/>
      <c r="N161" s="131"/>
      <c r="O161" s="45"/>
      <c r="P161" s="132"/>
      <c r="Q161" s="115"/>
      <c r="R161" s="123"/>
      <c r="S161" s="45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</row>
    <row r="162" spans="2:205" s="2" customFormat="1" ht="27" customHeight="1">
      <c r="B162" s="121" t="s">
        <v>48</v>
      </c>
      <c r="C162" s="32"/>
      <c r="D162" s="43">
        <v>5</v>
      </c>
      <c r="E162" s="124">
        <v>5</v>
      </c>
      <c r="F162" s="123"/>
      <c r="G162" s="123"/>
      <c r="H162" s="123"/>
      <c r="I162" s="45"/>
      <c r="J162" s="123">
        <v>173.6</v>
      </c>
      <c r="K162" s="45">
        <f t="shared" si="3"/>
        <v>0.868</v>
      </c>
      <c r="L162" s="130"/>
      <c r="M162" s="45"/>
      <c r="N162" s="131"/>
      <c r="O162" s="45"/>
      <c r="P162" s="132"/>
      <c r="Q162" s="115"/>
      <c r="R162" s="123"/>
      <c r="S162" s="45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</row>
    <row r="163" spans="2:205" s="7" customFormat="1" ht="33.75" customHeight="1">
      <c r="B163" s="164" t="s">
        <v>7</v>
      </c>
      <c r="C163" s="53"/>
      <c r="D163" s="53"/>
      <c r="E163" s="165">
        <v>30</v>
      </c>
      <c r="F163" s="166"/>
      <c r="G163" s="166"/>
      <c r="H163" s="166"/>
      <c r="I163" s="167"/>
      <c r="J163" s="166"/>
      <c r="K163" s="45">
        <f t="shared" si="3"/>
        <v>0</v>
      </c>
      <c r="L163" s="58"/>
      <c r="M163" s="167"/>
      <c r="N163" s="80"/>
      <c r="O163" s="167"/>
      <c r="P163" s="168"/>
      <c r="Q163" s="169"/>
      <c r="R163" s="166"/>
      <c r="S163" s="167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</row>
    <row r="164" spans="2:205" s="2" customFormat="1" ht="27" customHeight="1">
      <c r="B164" s="116" t="s">
        <v>8</v>
      </c>
      <c r="C164" s="32"/>
      <c r="D164" s="43">
        <v>1.8</v>
      </c>
      <c r="E164" s="124">
        <v>1.8</v>
      </c>
      <c r="F164" s="123"/>
      <c r="G164" s="123"/>
      <c r="H164" s="123"/>
      <c r="I164" s="45"/>
      <c r="J164" s="123">
        <v>650</v>
      </c>
      <c r="K164" s="45">
        <f t="shared" si="3"/>
        <v>1.17</v>
      </c>
      <c r="L164" s="130"/>
      <c r="M164" s="45"/>
      <c r="N164" s="131"/>
      <c r="O164" s="45"/>
      <c r="P164" s="132"/>
      <c r="Q164" s="115"/>
      <c r="R164" s="123"/>
      <c r="S164" s="45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</row>
    <row r="165" spans="2:205" s="2" customFormat="1" ht="27" customHeight="1">
      <c r="B165" s="170" t="s">
        <v>47</v>
      </c>
      <c r="C165" s="53"/>
      <c r="D165" s="171">
        <v>1.4</v>
      </c>
      <c r="E165" s="127">
        <v>1.4</v>
      </c>
      <c r="F165" s="125"/>
      <c r="G165" s="125"/>
      <c r="H165" s="125"/>
      <c r="I165" s="126"/>
      <c r="J165" s="125">
        <v>39.19</v>
      </c>
      <c r="K165" s="45">
        <f t="shared" si="3"/>
        <v>0.05486599999999999</v>
      </c>
      <c r="L165" s="111"/>
      <c r="M165" s="126"/>
      <c r="N165" s="128"/>
      <c r="O165" s="126"/>
      <c r="P165" s="112"/>
      <c r="Q165" s="129"/>
      <c r="R165" s="125"/>
      <c r="S165" s="126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</row>
    <row r="166" spans="2:205" s="2" customFormat="1" ht="33.75" customHeight="1">
      <c r="B166" s="116" t="s">
        <v>9</v>
      </c>
      <c r="C166" s="32"/>
      <c r="D166" s="43">
        <v>2.3</v>
      </c>
      <c r="E166" s="124">
        <v>1.8</v>
      </c>
      <c r="F166" s="123"/>
      <c r="G166" s="123"/>
      <c r="H166" s="123"/>
      <c r="I166" s="45"/>
      <c r="J166" s="123"/>
      <c r="K166" s="45">
        <f t="shared" si="3"/>
        <v>0</v>
      </c>
      <c r="L166" s="130"/>
      <c r="M166" s="45"/>
      <c r="N166" s="131"/>
      <c r="O166" s="45"/>
      <c r="P166" s="132"/>
      <c r="Q166" s="115"/>
      <c r="R166" s="123"/>
      <c r="S166" s="45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</row>
    <row r="167" spans="2:205" s="2" customFormat="1" ht="36.75" customHeight="1">
      <c r="B167" s="116" t="s">
        <v>98</v>
      </c>
      <c r="C167" s="32"/>
      <c r="D167" s="43">
        <v>2.5</v>
      </c>
      <c r="E167" s="124">
        <v>1.8</v>
      </c>
      <c r="F167" s="123"/>
      <c r="G167" s="123"/>
      <c r="H167" s="123"/>
      <c r="I167" s="45"/>
      <c r="J167" s="123">
        <v>48</v>
      </c>
      <c r="K167" s="45">
        <f t="shared" si="3"/>
        <v>0.12</v>
      </c>
      <c r="L167" s="130"/>
      <c r="M167" s="45"/>
      <c r="N167" s="131"/>
      <c r="O167" s="45"/>
      <c r="P167" s="132"/>
      <c r="Q167" s="115"/>
      <c r="R167" s="123"/>
      <c r="S167" s="45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</row>
    <row r="168" spans="2:205" s="2" customFormat="1" ht="27" customHeight="1">
      <c r="B168" s="116" t="s">
        <v>46</v>
      </c>
      <c r="C168" s="32"/>
      <c r="D168" s="43">
        <v>0.8</v>
      </c>
      <c r="E168" s="124">
        <v>0.6</v>
      </c>
      <c r="F168" s="123"/>
      <c r="G168" s="123"/>
      <c r="H168" s="123"/>
      <c r="I168" s="45"/>
      <c r="J168" s="123">
        <v>38.4</v>
      </c>
      <c r="K168" s="45">
        <f t="shared" si="3"/>
        <v>0.030719999999999997</v>
      </c>
      <c r="L168" s="130"/>
      <c r="M168" s="45"/>
      <c r="N168" s="131"/>
      <c r="O168" s="45"/>
      <c r="P168" s="132"/>
      <c r="Q168" s="115"/>
      <c r="R168" s="123"/>
      <c r="S168" s="45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</row>
    <row r="169" spans="2:205" s="2" customFormat="1" ht="58.5" customHeight="1">
      <c r="B169" s="121" t="s">
        <v>10</v>
      </c>
      <c r="C169" s="32"/>
      <c r="D169" s="43">
        <v>7.5</v>
      </c>
      <c r="E169" s="124">
        <v>7.5</v>
      </c>
      <c r="F169" s="123"/>
      <c r="G169" s="123"/>
      <c r="H169" s="123"/>
      <c r="I169" s="45"/>
      <c r="J169" s="123"/>
      <c r="K169" s="45">
        <f t="shared" si="3"/>
        <v>0</v>
      </c>
      <c r="L169" s="130"/>
      <c r="M169" s="45"/>
      <c r="N169" s="131"/>
      <c r="O169" s="45"/>
      <c r="P169" s="132"/>
      <c r="Q169" s="115"/>
      <c r="R169" s="123"/>
      <c r="S169" s="45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</row>
    <row r="170" spans="2:205" s="2" customFormat="1" ht="55.5" customHeight="1">
      <c r="B170" s="121" t="s">
        <v>22</v>
      </c>
      <c r="C170" s="32"/>
      <c r="D170" s="43">
        <v>3</v>
      </c>
      <c r="E170" s="124">
        <v>3</v>
      </c>
      <c r="F170" s="123"/>
      <c r="G170" s="123"/>
      <c r="H170" s="123"/>
      <c r="I170" s="45"/>
      <c r="J170" s="123">
        <v>193.6</v>
      </c>
      <c r="K170" s="45">
        <f t="shared" si="3"/>
        <v>0.5808</v>
      </c>
      <c r="L170" s="130"/>
      <c r="M170" s="45"/>
      <c r="N170" s="131"/>
      <c r="O170" s="45"/>
      <c r="P170" s="132"/>
      <c r="Q170" s="115"/>
      <c r="R170" s="123"/>
      <c r="S170" s="45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</row>
    <row r="171" spans="2:205" s="2" customFormat="1" ht="27" customHeight="1">
      <c r="B171" s="121" t="s">
        <v>53</v>
      </c>
      <c r="C171" s="32"/>
      <c r="D171" s="43">
        <v>0.3</v>
      </c>
      <c r="E171" s="124">
        <v>0.3</v>
      </c>
      <c r="F171" s="123"/>
      <c r="G171" s="123"/>
      <c r="H171" s="123"/>
      <c r="I171" s="45"/>
      <c r="J171" s="123">
        <v>90.2</v>
      </c>
      <c r="K171" s="45">
        <f t="shared" si="3"/>
        <v>0.027059999999999997</v>
      </c>
      <c r="L171" s="130"/>
      <c r="M171" s="45"/>
      <c r="N171" s="131"/>
      <c r="O171" s="45"/>
      <c r="P171" s="132"/>
      <c r="Q171" s="115"/>
      <c r="R171" s="123"/>
      <c r="S171" s="45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</row>
    <row r="172" spans="2:205" s="2" customFormat="1" ht="27" customHeight="1">
      <c r="B172" s="121" t="s">
        <v>11</v>
      </c>
      <c r="C172" s="32"/>
      <c r="D172" s="43">
        <v>27</v>
      </c>
      <c r="E172" s="124">
        <v>27</v>
      </c>
      <c r="F172" s="123"/>
      <c r="G172" s="123"/>
      <c r="H172" s="123"/>
      <c r="I172" s="45"/>
      <c r="J172" s="123"/>
      <c r="K172" s="45">
        <f t="shared" si="3"/>
        <v>0</v>
      </c>
      <c r="L172" s="130"/>
      <c r="M172" s="45"/>
      <c r="N172" s="131"/>
      <c r="O172" s="45"/>
      <c r="P172" s="132"/>
      <c r="Q172" s="115"/>
      <c r="R172" s="123"/>
      <c r="S172" s="45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</row>
    <row r="173" spans="2:205" s="2" customFormat="1" ht="27" customHeight="1">
      <c r="B173" s="121" t="s">
        <v>14</v>
      </c>
      <c r="C173" s="32"/>
      <c r="D173" s="43">
        <v>0.5</v>
      </c>
      <c r="E173" s="124">
        <v>0.5</v>
      </c>
      <c r="F173" s="123"/>
      <c r="G173" s="123"/>
      <c r="H173" s="123"/>
      <c r="I173" s="45"/>
      <c r="J173" s="123">
        <v>12</v>
      </c>
      <c r="K173" s="45">
        <f t="shared" si="3"/>
        <v>0.006</v>
      </c>
      <c r="L173" s="130"/>
      <c r="M173" s="45"/>
      <c r="N173" s="131"/>
      <c r="O173" s="45"/>
      <c r="P173" s="132"/>
      <c r="Q173" s="115"/>
      <c r="R173" s="123"/>
      <c r="S173" s="45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</row>
    <row r="174" spans="2:19" s="35" customFormat="1" ht="37.5" customHeight="1">
      <c r="B174" s="102" t="s">
        <v>2</v>
      </c>
      <c r="C174" s="34">
        <v>180</v>
      </c>
      <c r="D174" s="34"/>
      <c r="E174" s="34"/>
      <c r="F174" s="42">
        <v>3.9</v>
      </c>
      <c r="G174" s="42">
        <v>5.1</v>
      </c>
      <c r="H174" s="34">
        <v>26.5</v>
      </c>
      <c r="I174" s="34">
        <v>170</v>
      </c>
      <c r="J174" s="34"/>
      <c r="K174" s="34">
        <f>SUM(K175:K185)</f>
        <v>15.615</v>
      </c>
      <c r="L174" s="34">
        <v>2.62</v>
      </c>
      <c r="M174" s="34">
        <v>0.01</v>
      </c>
      <c r="N174" s="74">
        <v>0.5</v>
      </c>
      <c r="O174" s="42">
        <v>0.24</v>
      </c>
      <c r="P174" s="74">
        <v>42.82</v>
      </c>
      <c r="Q174" s="74">
        <v>93.17</v>
      </c>
      <c r="R174" s="34">
        <v>31.14</v>
      </c>
      <c r="S174" s="34">
        <v>1.12</v>
      </c>
    </row>
    <row r="175" spans="2:205" s="37" customFormat="1" ht="27" customHeight="1">
      <c r="B175" s="136" t="s">
        <v>76</v>
      </c>
      <c r="C175" s="26"/>
      <c r="D175" s="28">
        <v>203</v>
      </c>
      <c r="E175" s="28">
        <v>154</v>
      </c>
      <c r="F175" s="29"/>
      <c r="G175" s="29"/>
      <c r="H175" s="29"/>
      <c r="I175" s="29"/>
      <c r="J175" s="29"/>
      <c r="K175" s="29"/>
      <c r="L175" s="29"/>
      <c r="M175" s="29"/>
      <c r="N175" s="85"/>
      <c r="O175" s="29"/>
      <c r="P175" s="148"/>
      <c r="Q175" s="148"/>
      <c r="R175" s="29"/>
      <c r="S175" s="29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</row>
    <row r="176" spans="2:205" s="37" customFormat="1" ht="27" customHeight="1">
      <c r="B176" s="136" t="s">
        <v>77</v>
      </c>
      <c r="C176" s="26"/>
      <c r="D176" s="28">
        <v>218</v>
      </c>
      <c r="E176" s="28">
        <v>154</v>
      </c>
      <c r="F176" s="29"/>
      <c r="G176" s="29"/>
      <c r="H176" s="29"/>
      <c r="I176" s="29"/>
      <c r="J176" s="29">
        <v>50.5</v>
      </c>
      <c r="K176" s="29">
        <f aca="true" t="shared" si="4" ref="K176:K185">J176*D176/1000</f>
        <v>11.009</v>
      </c>
      <c r="L176" s="29"/>
      <c r="M176" s="29"/>
      <c r="N176" s="85"/>
      <c r="O176" s="29"/>
      <c r="P176" s="148"/>
      <c r="Q176" s="148"/>
      <c r="R176" s="29"/>
      <c r="S176" s="29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</row>
    <row r="177" spans="2:205" s="37" customFormat="1" ht="27" customHeight="1">
      <c r="B177" s="136" t="s">
        <v>78</v>
      </c>
      <c r="C177" s="26"/>
      <c r="D177" s="28">
        <v>236</v>
      </c>
      <c r="E177" s="28">
        <v>154</v>
      </c>
      <c r="F177" s="29"/>
      <c r="G177" s="29"/>
      <c r="H177" s="29"/>
      <c r="I177" s="29"/>
      <c r="J177" s="29"/>
      <c r="K177" s="29">
        <f t="shared" si="4"/>
        <v>0</v>
      </c>
      <c r="L177" s="29"/>
      <c r="M177" s="29"/>
      <c r="N177" s="85"/>
      <c r="O177" s="29"/>
      <c r="P177" s="148"/>
      <c r="Q177" s="148"/>
      <c r="R177" s="29"/>
      <c r="S177" s="29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</row>
    <row r="178" spans="2:205" s="37" customFormat="1" ht="27" customHeight="1">
      <c r="B178" s="136" t="s">
        <v>79</v>
      </c>
      <c r="C178" s="26"/>
      <c r="D178" s="28">
        <v>256</v>
      </c>
      <c r="E178" s="28">
        <v>154</v>
      </c>
      <c r="F178" s="29"/>
      <c r="G178" s="29"/>
      <c r="H178" s="29"/>
      <c r="I178" s="29"/>
      <c r="J178" s="29"/>
      <c r="K178" s="29">
        <f t="shared" si="4"/>
        <v>0</v>
      </c>
      <c r="L178" s="29"/>
      <c r="M178" s="29"/>
      <c r="N178" s="85"/>
      <c r="O178" s="29"/>
      <c r="P178" s="148"/>
      <c r="Q178" s="148"/>
      <c r="R178" s="29"/>
      <c r="S178" s="29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</row>
    <row r="179" spans="2:205" s="37" customFormat="1" ht="27" customHeight="1">
      <c r="B179" s="136" t="s">
        <v>80</v>
      </c>
      <c r="C179" s="26"/>
      <c r="D179" s="28">
        <v>28</v>
      </c>
      <c r="E179" s="28">
        <v>28</v>
      </c>
      <c r="F179" s="29"/>
      <c r="G179" s="29"/>
      <c r="H179" s="29"/>
      <c r="I179" s="29"/>
      <c r="J179" s="29">
        <v>48</v>
      </c>
      <c r="K179" s="29">
        <f t="shared" si="4"/>
        <v>1.344</v>
      </c>
      <c r="L179" s="29"/>
      <c r="M179" s="29"/>
      <c r="N179" s="85"/>
      <c r="O179" s="29"/>
      <c r="P179" s="148"/>
      <c r="Q179" s="148"/>
      <c r="R179" s="29"/>
      <c r="S179" s="29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</row>
    <row r="180" spans="2:205" s="37" customFormat="1" ht="27" customHeight="1">
      <c r="B180" s="136" t="s">
        <v>81</v>
      </c>
      <c r="C180" s="26"/>
      <c r="D180" s="28">
        <v>12.6</v>
      </c>
      <c r="E180" s="28">
        <v>12.6</v>
      </c>
      <c r="F180" s="29"/>
      <c r="G180" s="29"/>
      <c r="H180" s="29"/>
      <c r="I180" s="29"/>
      <c r="J180" s="29"/>
      <c r="K180" s="29">
        <f t="shared" si="4"/>
        <v>0</v>
      </c>
      <c r="L180" s="29"/>
      <c r="M180" s="29"/>
      <c r="N180" s="85"/>
      <c r="O180" s="29"/>
      <c r="P180" s="148"/>
      <c r="Q180" s="148"/>
      <c r="R180" s="29"/>
      <c r="S180" s="29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</row>
    <row r="181" spans="2:205" s="37" customFormat="1" ht="27" customHeight="1">
      <c r="B181" s="136" t="s">
        <v>82</v>
      </c>
      <c r="C181" s="26"/>
      <c r="D181" s="28">
        <v>3.6</v>
      </c>
      <c r="E181" s="28">
        <v>3.6</v>
      </c>
      <c r="F181" s="29"/>
      <c r="G181" s="29"/>
      <c r="H181" s="29"/>
      <c r="I181" s="29"/>
      <c r="J181" s="29"/>
      <c r="K181" s="29">
        <f t="shared" si="4"/>
        <v>0</v>
      </c>
      <c r="L181" s="29"/>
      <c r="M181" s="29"/>
      <c r="N181" s="85"/>
      <c r="O181" s="29"/>
      <c r="P181" s="148"/>
      <c r="Q181" s="148"/>
      <c r="R181" s="29"/>
      <c r="S181" s="29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</row>
    <row r="182" spans="2:205" s="37" customFormat="1" ht="39" customHeight="1">
      <c r="B182" s="100" t="s">
        <v>83</v>
      </c>
      <c r="C182" s="26"/>
      <c r="D182" s="28">
        <v>15.3</v>
      </c>
      <c r="E182" s="28">
        <v>15.3</v>
      </c>
      <c r="F182" s="29"/>
      <c r="G182" s="29"/>
      <c r="H182" s="29"/>
      <c r="I182" s="29"/>
      <c r="J182" s="29"/>
      <c r="K182" s="29">
        <f t="shared" si="4"/>
        <v>0</v>
      </c>
      <c r="L182" s="29"/>
      <c r="M182" s="29"/>
      <c r="N182" s="85"/>
      <c r="O182" s="29"/>
      <c r="P182" s="148"/>
      <c r="Q182" s="148"/>
      <c r="R182" s="29"/>
      <c r="S182" s="29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</row>
    <row r="183" spans="2:205" s="37" customFormat="1" ht="27" customHeight="1">
      <c r="B183" s="136" t="s">
        <v>84</v>
      </c>
      <c r="C183" s="26" t="s">
        <v>115</v>
      </c>
      <c r="D183" s="28">
        <v>24.3</v>
      </c>
      <c r="E183" s="28">
        <v>24.3</v>
      </c>
      <c r="F183" s="29"/>
      <c r="G183" s="29"/>
      <c r="H183" s="29"/>
      <c r="I183" s="29"/>
      <c r="J183" s="29"/>
      <c r="K183" s="29">
        <f t="shared" si="4"/>
        <v>0</v>
      </c>
      <c r="L183" s="29"/>
      <c r="M183" s="29"/>
      <c r="N183" s="85"/>
      <c r="O183" s="29"/>
      <c r="P183" s="148"/>
      <c r="Q183" s="148"/>
      <c r="R183" s="29"/>
      <c r="S183" s="29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</row>
    <row r="184" spans="2:205" s="37" customFormat="1" ht="27" customHeight="1">
      <c r="B184" s="136" t="s">
        <v>49</v>
      </c>
      <c r="C184" s="26"/>
      <c r="D184" s="28">
        <v>5</v>
      </c>
      <c r="E184" s="28">
        <v>5</v>
      </c>
      <c r="F184" s="29"/>
      <c r="G184" s="29"/>
      <c r="H184" s="29"/>
      <c r="I184" s="29"/>
      <c r="J184" s="29">
        <v>650</v>
      </c>
      <c r="K184" s="29">
        <f t="shared" si="4"/>
        <v>3.25</v>
      </c>
      <c r="L184" s="29"/>
      <c r="M184" s="29"/>
      <c r="N184" s="85"/>
      <c r="O184" s="29"/>
      <c r="P184" s="148"/>
      <c r="Q184" s="148"/>
      <c r="R184" s="29"/>
      <c r="S184" s="29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</row>
    <row r="185" spans="2:205" s="37" customFormat="1" ht="27" customHeight="1">
      <c r="B185" s="98" t="s">
        <v>14</v>
      </c>
      <c r="C185" s="26"/>
      <c r="D185" s="28">
        <v>1</v>
      </c>
      <c r="E185" s="28">
        <v>1</v>
      </c>
      <c r="F185" s="29"/>
      <c r="G185" s="29"/>
      <c r="H185" s="29"/>
      <c r="I185" s="29"/>
      <c r="J185" s="29">
        <v>12</v>
      </c>
      <c r="K185" s="29">
        <f t="shared" si="4"/>
        <v>0.012</v>
      </c>
      <c r="L185" s="29"/>
      <c r="M185" s="29"/>
      <c r="N185" s="85"/>
      <c r="O185" s="29"/>
      <c r="P185" s="148"/>
      <c r="Q185" s="148"/>
      <c r="R185" s="29"/>
      <c r="S185" s="29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</row>
    <row r="186" spans="2:24" s="9" customFormat="1" ht="36" customHeight="1">
      <c r="B186" s="107" t="s">
        <v>333</v>
      </c>
      <c r="C186" s="26">
        <v>200</v>
      </c>
      <c r="D186" s="26"/>
      <c r="E186" s="26"/>
      <c r="F186" s="27">
        <v>0.9</v>
      </c>
      <c r="G186" s="27">
        <v>0.06</v>
      </c>
      <c r="H186" s="27">
        <v>23</v>
      </c>
      <c r="I186" s="26">
        <v>85</v>
      </c>
      <c r="J186" s="26"/>
      <c r="K186" s="27">
        <f>SUM(K187:K189)</f>
        <v>4.742</v>
      </c>
      <c r="L186" s="26">
        <v>0.22</v>
      </c>
      <c r="M186" s="27">
        <v>0</v>
      </c>
      <c r="N186" s="52">
        <v>0</v>
      </c>
      <c r="O186" s="27">
        <v>0</v>
      </c>
      <c r="P186" s="31">
        <v>23.33</v>
      </c>
      <c r="Q186" s="36">
        <v>16.65</v>
      </c>
      <c r="R186" s="26">
        <v>2.38</v>
      </c>
      <c r="S186" s="23">
        <v>0.54</v>
      </c>
      <c r="T186" s="495"/>
      <c r="U186" s="318"/>
      <c r="V186" s="318"/>
      <c r="W186" s="318"/>
      <c r="X186" s="318"/>
    </row>
    <row r="187" spans="2:19" ht="24.75" customHeight="1">
      <c r="B187" s="116" t="s">
        <v>85</v>
      </c>
      <c r="C187" s="32"/>
      <c r="D187" s="43">
        <v>20</v>
      </c>
      <c r="E187" s="43">
        <v>20</v>
      </c>
      <c r="F187" s="45"/>
      <c r="G187" s="45"/>
      <c r="H187" s="45"/>
      <c r="I187" s="45"/>
      <c r="J187" s="43">
        <v>192</v>
      </c>
      <c r="K187" s="43">
        <f>J187*D187/1000</f>
        <v>3.84</v>
      </c>
      <c r="L187" s="45"/>
      <c r="M187" s="45"/>
      <c r="N187" s="114"/>
      <c r="O187" s="45"/>
      <c r="P187" s="115"/>
      <c r="Q187" s="115"/>
      <c r="R187" s="45"/>
      <c r="S187" s="45"/>
    </row>
    <row r="188" spans="2:19" ht="24.75" customHeight="1">
      <c r="B188" s="116" t="s">
        <v>53</v>
      </c>
      <c r="C188" s="32"/>
      <c r="D188" s="43">
        <v>10</v>
      </c>
      <c r="E188" s="43">
        <v>10</v>
      </c>
      <c r="F188" s="45"/>
      <c r="G188" s="45"/>
      <c r="H188" s="45"/>
      <c r="I188" s="45"/>
      <c r="J188" s="43">
        <v>90.2</v>
      </c>
      <c r="K188" s="43">
        <f>J188*D188/1000</f>
        <v>0.902</v>
      </c>
      <c r="L188" s="45"/>
      <c r="M188" s="45"/>
      <c r="N188" s="114"/>
      <c r="O188" s="45"/>
      <c r="P188" s="115"/>
      <c r="Q188" s="115"/>
      <c r="R188" s="45"/>
      <c r="S188" s="45"/>
    </row>
    <row r="189" spans="2:19" ht="24.75" customHeight="1">
      <c r="B189" s="116" t="s">
        <v>45</v>
      </c>
      <c r="C189" s="32"/>
      <c r="D189" s="43">
        <v>185</v>
      </c>
      <c r="E189" s="43">
        <v>185</v>
      </c>
      <c r="F189" s="45"/>
      <c r="G189" s="45"/>
      <c r="H189" s="45"/>
      <c r="I189" s="45"/>
      <c r="J189" s="45"/>
      <c r="K189" s="43">
        <f>J189*D189/1000</f>
        <v>0</v>
      </c>
      <c r="L189" s="45"/>
      <c r="M189" s="45"/>
      <c r="N189" s="114"/>
      <c r="O189" s="45"/>
      <c r="P189" s="115"/>
      <c r="Q189" s="115"/>
      <c r="R189" s="45"/>
      <c r="S189" s="45"/>
    </row>
    <row r="190" spans="2:19" s="35" customFormat="1" ht="25.5" customHeight="1">
      <c r="B190" s="86" t="s">
        <v>165</v>
      </c>
      <c r="C190" s="53">
        <v>40</v>
      </c>
      <c r="D190" s="53"/>
      <c r="E190" s="53"/>
      <c r="F190" s="54">
        <v>3.16</v>
      </c>
      <c r="G190" s="54">
        <v>0.4</v>
      </c>
      <c r="H190" s="54">
        <v>19.4</v>
      </c>
      <c r="I190" s="55">
        <v>95</v>
      </c>
      <c r="J190" s="55">
        <v>58</v>
      </c>
      <c r="K190" s="32">
        <f>J190*C190/1000</f>
        <v>2.32</v>
      </c>
      <c r="L190" s="42">
        <v>0</v>
      </c>
      <c r="M190" s="32">
        <v>0.05</v>
      </c>
      <c r="N190" s="78">
        <v>0</v>
      </c>
      <c r="O190" s="32">
        <v>0.5</v>
      </c>
      <c r="P190" s="74">
        <v>9.2</v>
      </c>
      <c r="Q190" s="47">
        <v>35.7</v>
      </c>
      <c r="R190" s="55">
        <v>13.2</v>
      </c>
      <c r="S190" s="32">
        <v>0.8</v>
      </c>
    </row>
    <row r="191" spans="2:19" s="44" customFormat="1" ht="27.75" customHeight="1">
      <c r="B191" s="87" t="s">
        <v>392</v>
      </c>
      <c r="C191" s="32">
        <v>20</v>
      </c>
      <c r="D191" s="43"/>
      <c r="E191" s="43"/>
      <c r="F191" s="32">
        <v>0.9</v>
      </c>
      <c r="G191" s="32">
        <v>0.24</v>
      </c>
      <c r="H191" s="32">
        <v>7.8</v>
      </c>
      <c r="I191" s="69">
        <v>40</v>
      </c>
      <c r="J191" s="32">
        <v>57</v>
      </c>
      <c r="K191" s="32">
        <f>J191*C191/1000</f>
        <v>1.14</v>
      </c>
      <c r="L191" s="42">
        <v>0</v>
      </c>
      <c r="M191" s="32">
        <v>0.04</v>
      </c>
      <c r="N191" s="78">
        <v>0</v>
      </c>
      <c r="O191" s="32">
        <v>0.28</v>
      </c>
      <c r="P191" s="74">
        <v>5.8</v>
      </c>
      <c r="Q191" s="47">
        <v>30</v>
      </c>
      <c r="R191" s="33">
        <v>9.4</v>
      </c>
      <c r="S191" s="32">
        <v>0.78</v>
      </c>
    </row>
    <row r="192" spans="1:20" s="5" customFormat="1" ht="41.25" customHeight="1">
      <c r="A192" s="432" t="s">
        <v>395</v>
      </c>
      <c r="B192" s="433"/>
      <c r="C192" s="434">
        <v>610</v>
      </c>
      <c r="D192" s="434"/>
      <c r="E192" s="435"/>
      <c r="F192" s="469">
        <f aca="true" t="shared" si="5" ref="F192:S192">SUM(F124+F134+F174+F186+F190+F191)</f>
        <v>25.159999999999997</v>
      </c>
      <c r="G192" s="469">
        <f t="shared" si="5"/>
        <v>26.699999999999996</v>
      </c>
      <c r="H192" s="469">
        <f t="shared" si="5"/>
        <v>95.60000000000001</v>
      </c>
      <c r="I192" s="469">
        <f t="shared" si="5"/>
        <v>697</v>
      </c>
      <c r="J192" s="469">
        <f t="shared" si="5"/>
        <v>115</v>
      </c>
      <c r="K192" s="469">
        <f t="shared" si="5"/>
        <v>36.01208</v>
      </c>
      <c r="L192" s="469">
        <f t="shared" si="5"/>
        <v>7.06</v>
      </c>
      <c r="M192" s="469">
        <f t="shared" si="5"/>
        <v>0.21</v>
      </c>
      <c r="N192" s="469">
        <f t="shared" si="5"/>
        <v>2012.7</v>
      </c>
      <c r="O192" s="469">
        <f t="shared" si="5"/>
        <v>3.59</v>
      </c>
      <c r="P192" s="469">
        <f t="shared" si="5"/>
        <v>237.84999999999997</v>
      </c>
      <c r="Q192" s="469">
        <f t="shared" si="5"/>
        <v>317.52000000000004</v>
      </c>
      <c r="R192" s="469">
        <f t="shared" si="5"/>
        <v>106.14</v>
      </c>
      <c r="S192" s="469">
        <f t="shared" si="5"/>
        <v>4.420000000000001</v>
      </c>
      <c r="T192" s="437"/>
    </row>
    <row r="193" spans="1:20" ht="20.25" customHeight="1">
      <c r="A193" s="571"/>
      <c r="B193" s="572"/>
      <c r="C193" s="573"/>
      <c r="D193" s="574"/>
      <c r="E193" s="574"/>
      <c r="F193" s="574"/>
      <c r="G193" s="574"/>
      <c r="H193" s="574"/>
      <c r="I193" s="575"/>
      <c r="J193" s="267"/>
      <c r="K193" s="267"/>
      <c r="L193" s="268" t="s">
        <v>63</v>
      </c>
      <c r="M193" s="269"/>
      <c r="N193" s="269"/>
      <c r="O193" s="269"/>
      <c r="P193" s="269"/>
      <c r="Q193" s="269"/>
      <c r="R193" s="269"/>
      <c r="S193" s="270"/>
      <c r="T193" s="243"/>
    </row>
    <row r="194" spans="1:20" ht="27.75" customHeight="1">
      <c r="A194" s="608" t="s">
        <v>193</v>
      </c>
      <c r="B194" s="610" t="s">
        <v>54</v>
      </c>
      <c r="C194" s="576"/>
      <c r="D194" s="577"/>
      <c r="E194" s="578"/>
      <c r="F194" s="612" t="s">
        <v>194</v>
      </c>
      <c r="G194" s="613"/>
      <c r="H194" s="614"/>
      <c r="I194" s="615" t="s">
        <v>60</v>
      </c>
      <c r="J194" s="271"/>
      <c r="K194" s="271"/>
      <c r="L194" s="605" t="s">
        <v>64</v>
      </c>
      <c r="M194" s="606"/>
      <c r="N194" s="606"/>
      <c r="O194" s="606"/>
      <c r="P194" s="606" t="s">
        <v>65</v>
      </c>
      <c r="Q194" s="606"/>
      <c r="R194" s="606"/>
      <c r="S194" s="607"/>
      <c r="T194" s="243"/>
    </row>
    <row r="195" spans="1:20" ht="34.5" customHeight="1">
      <c r="A195" s="609"/>
      <c r="B195" s="611"/>
      <c r="C195" s="579" t="s">
        <v>195</v>
      </c>
      <c r="D195" s="580" t="s">
        <v>55</v>
      </c>
      <c r="E195" s="580" t="s">
        <v>56</v>
      </c>
      <c r="F195" s="581" t="s">
        <v>57</v>
      </c>
      <c r="G195" s="581" t="s">
        <v>58</v>
      </c>
      <c r="H195" s="582" t="s">
        <v>59</v>
      </c>
      <c r="I195" s="616"/>
      <c r="J195" s="272" t="s">
        <v>61</v>
      </c>
      <c r="K195" s="273" t="s">
        <v>62</v>
      </c>
      <c r="L195" s="274" t="s">
        <v>66</v>
      </c>
      <c r="M195" s="274" t="s">
        <v>67</v>
      </c>
      <c r="N195" s="274" t="s">
        <v>68</v>
      </c>
      <c r="O195" s="274" t="s">
        <v>69</v>
      </c>
      <c r="P195" s="274" t="s">
        <v>70</v>
      </c>
      <c r="Q195" s="274" t="s">
        <v>71</v>
      </c>
      <c r="R195" s="274" t="s">
        <v>72</v>
      </c>
      <c r="S195" s="275" t="s">
        <v>73</v>
      </c>
      <c r="T195" s="244"/>
    </row>
    <row r="196" spans="1:20" ht="27.75" customHeight="1">
      <c r="A196" s="253" t="s">
        <v>202</v>
      </c>
      <c r="B196" s="254"/>
      <c r="C196" s="255"/>
      <c r="D196" s="256"/>
      <c r="E196" s="253"/>
      <c r="F196" s="257"/>
      <c r="G196" s="258"/>
      <c r="H196" s="258"/>
      <c r="I196" s="258"/>
      <c r="J196" s="302"/>
      <c r="K196" s="303"/>
      <c r="L196" s="263"/>
      <c r="M196" s="263"/>
      <c r="N196" s="263"/>
      <c r="O196" s="263"/>
      <c r="P196" s="263"/>
      <c r="Q196" s="263"/>
      <c r="R196" s="263"/>
      <c r="S196" s="264"/>
      <c r="T196" s="244"/>
    </row>
    <row r="197" spans="1:19" s="35" customFormat="1" ht="21" customHeight="1">
      <c r="A197" s="245" t="s">
        <v>400</v>
      </c>
      <c r="B197" s="265"/>
      <c r="C197" s="246"/>
      <c r="D197" s="246"/>
      <c r="E197" s="247"/>
      <c r="F197" s="71"/>
      <c r="G197" s="71"/>
      <c r="H197" s="71"/>
      <c r="I197" s="95"/>
      <c r="J197" s="71"/>
      <c r="K197" s="71"/>
      <c r="L197" s="71"/>
      <c r="M197" s="71"/>
      <c r="N197" s="71"/>
      <c r="O197" s="71"/>
      <c r="P197" s="95"/>
      <c r="Q197" s="71"/>
      <c r="R197" s="71"/>
      <c r="S197" s="71"/>
    </row>
    <row r="198" spans="2:205" s="37" customFormat="1" ht="62.25" customHeight="1">
      <c r="B198" s="84" t="s">
        <v>241</v>
      </c>
      <c r="C198" s="26">
        <v>30</v>
      </c>
      <c r="D198" s="28">
        <v>50</v>
      </c>
      <c r="E198" s="28">
        <v>30</v>
      </c>
      <c r="F198" s="26">
        <v>0.69</v>
      </c>
      <c r="G198" s="26">
        <v>0.1</v>
      </c>
      <c r="H198" s="26">
        <v>4.3</v>
      </c>
      <c r="I198" s="26">
        <v>17</v>
      </c>
      <c r="J198" s="29">
        <v>162</v>
      </c>
      <c r="K198" s="30">
        <f>J198*D198/1000</f>
        <v>8.1</v>
      </c>
      <c r="L198" s="24">
        <v>10.6</v>
      </c>
      <c r="M198" s="26">
        <v>0.012</v>
      </c>
      <c r="N198" s="27">
        <v>0</v>
      </c>
      <c r="O198" s="27">
        <v>0.66</v>
      </c>
      <c r="P198" s="23">
        <v>21.6</v>
      </c>
      <c r="Q198" s="26">
        <v>27.2</v>
      </c>
      <c r="R198" s="26">
        <v>8.6</v>
      </c>
      <c r="S198" s="26">
        <v>0.8</v>
      </c>
      <c r="T198" s="502"/>
      <c r="U198" s="503"/>
      <c r="V198" s="503"/>
      <c r="W198" s="503"/>
      <c r="X198" s="503"/>
      <c r="Y198" s="503"/>
      <c r="Z198" s="503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</row>
    <row r="199" spans="2:205" s="51" customFormat="1" ht="47.25" customHeight="1">
      <c r="B199" s="86" t="s">
        <v>246</v>
      </c>
      <c r="C199" s="32">
        <v>100</v>
      </c>
      <c r="D199" s="32"/>
      <c r="E199" s="32"/>
      <c r="F199" s="32">
        <v>11.8</v>
      </c>
      <c r="G199" s="32">
        <v>16.1</v>
      </c>
      <c r="H199" s="32">
        <v>22.1</v>
      </c>
      <c r="I199" s="69">
        <v>284</v>
      </c>
      <c r="J199" s="32"/>
      <c r="K199" s="32"/>
      <c r="L199" s="33">
        <v>0.7</v>
      </c>
      <c r="M199" s="32">
        <v>0.2</v>
      </c>
      <c r="N199" s="69">
        <v>7</v>
      </c>
      <c r="O199" s="33">
        <v>61.6</v>
      </c>
      <c r="P199" s="47">
        <v>52.8</v>
      </c>
      <c r="Q199" s="47">
        <v>72</v>
      </c>
      <c r="R199" s="32">
        <v>19.9</v>
      </c>
      <c r="S199" s="33">
        <v>3.2</v>
      </c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/>
      <c r="AV199" s="35"/>
      <c r="AW199" s="35"/>
      <c r="AX199" s="35"/>
      <c r="AY199" s="35"/>
      <c r="AZ199" s="35"/>
      <c r="BA199" s="35"/>
      <c r="BB199" s="35"/>
      <c r="BC199" s="35"/>
      <c r="BD199" s="35"/>
      <c r="BE199" s="35"/>
      <c r="BF199" s="35"/>
      <c r="BG199" s="35"/>
      <c r="BH199" s="35"/>
      <c r="BI199" s="35"/>
      <c r="BJ199" s="35"/>
      <c r="BK199" s="35"/>
      <c r="BL199" s="35"/>
      <c r="BM199" s="35"/>
      <c r="BN199" s="35"/>
      <c r="BO199" s="35"/>
      <c r="BP199" s="35"/>
      <c r="BQ199" s="35"/>
      <c r="BR199" s="35"/>
      <c r="BS199" s="35"/>
      <c r="BT199" s="35"/>
      <c r="BU199" s="35"/>
      <c r="BV199" s="35"/>
      <c r="BW199" s="35"/>
      <c r="BX199" s="35"/>
      <c r="BY199" s="35"/>
      <c r="BZ199" s="35"/>
      <c r="CA199" s="35"/>
      <c r="CB199" s="35"/>
      <c r="CC199" s="35"/>
      <c r="CD199" s="35"/>
      <c r="CE199" s="35"/>
      <c r="CF199" s="35"/>
      <c r="CG199" s="35"/>
      <c r="CH199" s="35"/>
      <c r="CI199" s="35"/>
      <c r="CJ199" s="35"/>
      <c r="CK199" s="35"/>
      <c r="CL199" s="35"/>
      <c r="CM199" s="35"/>
      <c r="CN199" s="35"/>
      <c r="CO199" s="35"/>
      <c r="CP199" s="35"/>
      <c r="CQ199" s="35"/>
      <c r="CR199" s="35"/>
      <c r="CS199" s="35"/>
      <c r="CT199" s="35"/>
      <c r="CU199" s="35"/>
      <c r="CV199" s="35"/>
      <c r="CW199" s="35"/>
      <c r="CX199" s="35"/>
      <c r="CY199" s="35"/>
      <c r="CZ199" s="35"/>
      <c r="DA199" s="35"/>
      <c r="DB199" s="35"/>
      <c r="DC199" s="35"/>
      <c r="DD199" s="35"/>
      <c r="DE199" s="35"/>
      <c r="DF199" s="35"/>
      <c r="DG199" s="35"/>
      <c r="DH199" s="35"/>
      <c r="DI199" s="35"/>
      <c r="DJ199" s="35"/>
      <c r="DK199" s="35"/>
      <c r="DL199" s="35"/>
      <c r="DM199" s="35"/>
      <c r="DN199" s="35"/>
      <c r="DO199" s="35"/>
      <c r="DP199" s="35"/>
      <c r="DQ199" s="35"/>
      <c r="DR199" s="35"/>
      <c r="DS199" s="35"/>
      <c r="DT199" s="35"/>
      <c r="DU199" s="35"/>
      <c r="DV199" s="35"/>
      <c r="DW199" s="35"/>
      <c r="DX199" s="35"/>
      <c r="DY199" s="35"/>
      <c r="DZ199" s="35"/>
      <c r="EA199" s="35"/>
      <c r="EB199" s="35"/>
      <c r="EC199" s="35"/>
      <c r="ED199" s="35"/>
      <c r="EE199" s="35"/>
      <c r="EF199" s="35"/>
      <c r="EG199" s="35"/>
      <c r="EH199" s="35"/>
      <c r="EI199" s="35"/>
      <c r="EJ199" s="35"/>
      <c r="EK199" s="35"/>
      <c r="EL199" s="35"/>
      <c r="EM199" s="35"/>
      <c r="EN199" s="35"/>
      <c r="EO199" s="35"/>
      <c r="EP199" s="35"/>
      <c r="EQ199" s="35"/>
      <c r="ER199" s="35"/>
      <c r="ES199" s="35"/>
      <c r="ET199" s="35"/>
      <c r="EU199" s="35"/>
      <c r="EV199" s="35"/>
      <c r="EW199" s="35"/>
      <c r="EX199" s="35"/>
      <c r="EY199" s="35"/>
      <c r="EZ199" s="35"/>
      <c r="FA199" s="35"/>
      <c r="FB199" s="35"/>
      <c r="FC199" s="35"/>
      <c r="FD199" s="35"/>
      <c r="FE199" s="35"/>
      <c r="FF199" s="35"/>
      <c r="FG199" s="35"/>
      <c r="FH199" s="35"/>
      <c r="FI199" s="35"/>
      <c r="FJ199" s="35"/>
      <c r="FK199" s="35"/>
      <c r="FL199" s="35"/>
      <c r="FM199" s="35"/>
      <c r="FN199" s="35"/>
      <c r="FO199" s="35"/>
      <c r="FP199" s="35"/>
      <c r="FQ199" s="35"/>
      <c r="FR199" s="35"/>
      <c r="FS199" s="35"/>
      <c r="FT199" s="35"/>
      <c r="FU199" s="35"/>
      <c r="FV199" s="35"/>
      <c r="FW199" s="35"/>
      <c r="FX199" s="35"/>
      <c r="FY199" s="35"/>
      <c r="FZ199" s="35"/>
      <c r="GA199" s="35"/>
      <c r="GB199" s="35"/>
      <c r="GC199" s="35"/>
      <c r="GD199" s="35"/>
      <c r="GE199" s="35"/>
      <c r="GF199" s="35"/>
      <c r="GG199" s="35"/>
      <c r="GH199" s="35"/>
      <c r="GI199" s="35"/>
      <c r="GJ199" s="35"/>
      <c r="GK199" s="35"/>
      <c r="GL199" s="35"/>
      <c r="GM199" s="35"/>
      <c r="GN199" s="35"/>
      <c r="GO199" s="35"/>
      <c r="GP199" s="35"/>
      <c r="GQ199" s="35"/>
      <c r="GR199" s="35"/>
      <c r="GS199" s="35"/>
      <c r="GT199" s="35"/>
      <c r="GU199" s="35"/>
      <c r="GV199" s="35"/>
      <c r="GW199" s="35"/>
    </row>
    <row r="200" spans="2:205" s="16" customFormat="1" ht="27" customHeight="1">
      <c r="B200" s="136" t="s">
        <v>0</v>
      </c>
      <c r="C200" s="29"/>
      <c r="D200" s="28">
        <v>138.6</v>
      </c>
      <c r="E200" s="28">
        <v>66.6</v>
      </c>
      <c r="F200" s="29"/>
      <c r="G200" s="29"/>
      <c r="H200" s="29"/>
      <c r="I200" s="29"/>
      <c r="J200" s="29"/>
      <c r="K200" s="29"/>
      <c r="L200" s="29"/>
      <c r="M200" s="29"/>
      <c r="N200" s="85"/>
      <c r="O200" s="29"/>
      <c r="P200" s="148"/>
      <c r="Q200" s="148"/>
      <c r="R200" s="29"/>
      <c r="S200" s="29"/>
      <c r="T200" s="288"/>
      <c r="U200" s="288"/>
      <c r="V200" s="288"/>
      <c r="W200" s="288"/>
      <c r="X200" s="288"/>
      <c r="Y200" s="288"/>
      <c r="Z200" s="288"/>
      <c r="AA200" s="288"/>
      <c r="AB200" s="288"/>
      <c r="AC200" s="288"/>
      <c r="AD200" s="288"/>
      <c r="AE200" s="288"/>
      <c r="AF200" s="288"/>
      <c r="AG200" s="288"/>
      <c r="AH200" s="288"/>
      <c r="AI200" s="288"/>
      <c r="AJ200" s="288"/>
      <c r="AK200" s="288"/>
      <c r="AL200" s="288"/>
      <c r="AM200" s="288"/>
      <c r="AN200" s="288"/>
      <c r="AO200" s="288"/>
      <c r="AP200" s="288"/>
      <c r="AQ200" s="288"/>
      <c r="AR200" s="288"/>
      <c r="AS200" s="288"/>
      <c r="AT200" s="288"/>
      <c r="AU200" s="288"/>
      <c r="AV200" s="288"/>
      <c r="AW200" s="288"/>
      <c r="AX200" s="288"/>
      <c r="AY200" s="288"/>
      <c r="AZ200" s="288"/>
      <c r="BA200" s="288"/>
      <c r="BB200" s="288"/>
      <c r="BC200" s="288"/>
      <c r="BD200" s="288"/>
      <c r="BE200" s="288"/>
      <c r="BF200" s="288"/>
      <c r="BG200" s="288"/>
      <c r="BH200" s="288"/>
      <c r="BI200" s="288"/>
      <c r="BJ200" s="288"/>
      <c r="BK200" s="288"/>
      <c r="BL200" s="288"/>
      <c r="BM200" s="288"/>
      <c r="BN200" s="288"/>
      <c r="BO200" s="288"/>
      <c r="BP200" s="288"/>
      <c r="BQ200" s="288"/>
      <c r="BR200" s="288"/>
      <c r="BS200" s="288"/>
      <c r="BT200" s="288"/>
      <c r="BU200" s="288"/>
      <c r="BV200" s="288"/>
      <c r="BW200" s="288"/>
      <c r="BX200" s="288"/>
      <c r="BY200" s="288"/>
      <c r="BZ200" s="288"/>
      <c r="CA200" s="288"/>
      <c r="CB200" s="288"/>
      <c r="CC200" s="288"/>
      <c r="CD200" s="288"/>
      <c r="CE200" s="288"/>
      <c r="CF200" s="288"/>
      <c r="CG200" s="288"/>
      <c r="CH200" s="288"/>
      <c r="CI200" s="288"/>
      <c r="CJ200" s="288"/>
      <c r="CK200" s="288"/>
      <c r="CL200" s="288"/>
      <c r="CM200" s="288"/>
      <c r="CN200" s="288"/>
      <c r="CO200" s="288"/>
      <c r="CP200" s="288"/>
      <c r="CQ200" s="288"/>
      <c r="CR200" s="288"/>
      <c r="CS200" s="288"/>
      <c r="CT200" s="288"/>
      <c r="CU200" s="288"/>
      <c r="CV200" s="288"/>
      <c r="CW200" s="288"/>
      <c r="CX200" s="288"/>
      <c r="CY200" s="288"/>
      <c r="CZ200" s="288"/>
      <c r="DA200" s="288"/>
      <c r="DB200" s="288"/>
      <c r="DC200" s="288"/>
      <c r="DD200" s="288"/>
      <c r="DE200" s="288"/>
      <c r="DF200" s="288"/>
      <c r="DG200" s="288"/>
      <c r="DH200" s="288"/>
      <c r="DI200" s="288"/>
      <c r="DJ200" s="288"/>
      <c r="DK200" s="288"/>
      <c r="DL200" s="288"/>
      <c r="DM200" s="288"/>
      <c r="DN200" s="288"/>
      <c r="DO200" s="288"/>
      <c r="DP200" s="288"/>
      <c r="DQ200" s="288"/>
      <c r="DR200" s="288"/>
      <c r="DS200" s="288"/>
      <c r="DT200" s="288"/>
      <c r="DU200" s="288"/>
      <c r="DV200" s="288"/>
      <c r="DW200" s="288"/>
      <c r="DX200" s="288"/>
      <c r="DY200" s="288"/>
      <c r="DZ200" s="288"/>
      <c r="EA200" s="288"/>
      <c r="EB200" s="288"/>
      <c r="EC200" s="288"/>
      <c r="ED200" s="288"/>
      <c r="EE200" s="288"/>
      <c r="EF200" s="288"/>
      <c r="EG200" s="288"/>
      <c r="EH200" s="288"/>
      <c r="EI200" s="288"/>
      <c r="EJ200" s="288"/>
      <c r="EK200" s="288"/>
      <c r="EL200" s="288"/>
      <c r="EM200" s="288"/>
      <c r="EN200" s="288"/>
      <c r="EO200" s="288"/>
      <c r="EP200" s="288"/>
      <c r="EQ200" s="288"/>
      <c r="ER200" s="288"/>
      <c r="ES200" s="288"/>
      <c r="ET200" s="288"/>
      <c r="EU200" s="288"/>
      <c r="EV200" s="288"/>
      <c r="EW200" s="288"/>
      <c r="EX200" s="288"/>
      <c r="EY200" s="288"/>
      <c r="EZ200" s="288"/>
      <c r="FA200" s="288"/>
      <c r="FB200" s="288"/>
      <c r="FC200" s="288"/>
      <c r="FD200" s="288"/>
      <c r="FE200" s="288"/>
      <c r="FF200" s="288"/>
      <c r="FG200" s="288"/>
      <c r="FH200" s="288"/>
      <c r="FI200" s="288"/>
      <c r="FJ200" s="288"/>
      <c r="FK200" s="288"/>
      <c r="FL200" s="288"/>
      <c r="FM200" s="288"/>
      <c r="FN200" s="288"/>
      <c r="FO200" s="288"/>
      <c r="FP200" s="288"/>
      <c r="FQ200" s="288"/>
      <c r="FR200" s="288"/>
      <c r="FS200" s="288"/>
      <c r="FT200" s="288"/>
      <c r="FU200" s="288"/>
      <c r="FV200" s="288"/>
      <c r="FW200" s="288"/>
      <c r="FX200" s="288"/>
      <c r="FY200" s="288"/>
      <c r="FZ200" s="288"/>
      <c r="GA200" s="288"/>
      <c r="GB200" s="288"/>
      <c r="GC200" s="288"/>
      <c r="GD200" s="288"/>
      <c r="GE200" s="288"/>
      <c r="GF200" s="288"/>
      <c r="GG200" s="288"/>
      <c r="GH200" s="288"/>
      <c r="GI200" s="288"/>
      <c r="GJ200" s="288"/>
      <c r="GK200" s="288"/>
      <c r="GL200" s="288"/>
      <c r="GM200" s="288"/>
      <c r="GN200" s="288"/>
      <c r="GO200" s="288"/>
      <c r="GP200" s="288"/>
      <c r="GQ200" s="288"/>
      <c r="GR200" s="288"/>
      <c r="GS200" s="288"/>
      <c r="GT200" s="288"/>
      <c r="GU200" s="288"/>
      <c r="GV200" s="288"/>
      <c r="GW200" s="288"/>
    </row>
    <row r="201" spans="2:205" s="16" customFormat="1" ht="27" customHeight="1">
      <c r="B201" s="136" t="s">
        <v>1</v>
      </c>
      <c r="C201" s="29"/>
      <c r="D201" s="28">
        <v>99</v>
      </c>
      <c r="E201" s="28">
        <v>66.6</v>
      </c>
      <c r="F201" s="29"/>
      <c r="G201" s="29"/>
      <c r="H201" s="29"/>
      <c r="I201" s="29"/>
      <c r="J201" s="29"/>
      <c r="K201" s="29"/>
      <c r="L201" s="29"/>
      <c r="M201" s="29"/>
      <c r="N201" s="85"/>
      <c r="O201" s="29"/>
      <c r="P201" s="148"/>
      <c r="Q201" s="148"/>
      <c r="R201" s="29"/>
      <c r="S201" s="29"/>
      <c r="T201" s="288"/>
      <c r="U201" s="288"/>
      <c r="V201" s="288"/>
      <c r="W201" s="288"/>
      <c r="X201" s="288"/>
      <c r="Y201" s="288"/>
      <c r="Z201" s="288"/>
      <c r="AA201" s="288"/>
      <c r="AB201" s="288"/>
      <c r="AC201" s="288"/>
      <c r="AD201" s="288"/>
      <c r="AE201" s="288"/>
      <c r="AF201" s="288"/>
      <c r="AG201" s="288"/>
      <c r="AH201" s="288"/>
      <c r="AI201" s="288"/>
      <c r="AJ201" s="288"/>
      <c r="AK201" s="288"/>
      <c r="AL201" s="288"/>
      <c r="AM201" s="288"/>
      <c r="AN201" s="288"/>
      <c r="AO201" s="288"/>
      <c r="AP201" s="288"/>
      <c r="AQ201" s="288"/>
      <c r="AR201" s="288"/>
      <c r="AS201" s="288"/>
      <c r="AT201" s="288"/>
      <c r="AU201" s="288"/>
      <c r="AV201" s="288"/>
      <c r="AW201" s="288"/>
      <c r="AX201" s="288"/>
      <c r="AY201" s="288"/>
      <c r="AZ201" s="288"/>
      <c r="BA201" s="288"/>
      <c r="BB201" s="288"/>
      <c r="BC201" s="288"/>
      <c r="BD201" s="288"/>
      <c r="BE201" s="288"/>
      <c r="BF201" s="288"/>
      <c r="BG201" s="288"/>
      <c r="BH201" s="288"/>
      <c r="BI201" s="288"/>
      <c r="BJ201" s="288"/>
      <c r="BK201" s="288"/>
      <c r="BL201" s="288"/>
      <c r="BM201" s="288"/>
      <c r="BN201" s="288"/>
      <c r="BO201" s="288"/>
      <c r="BP201" s="288"/>
      <c r="BQ201" s="288"/>
      <c r="BR201" s="288"/>
      <c r="BS201" s="288"/>
      <c r="BT201" s="288"/>
      <c r="BU201" s="288"/>
      <c r="BV201" s="288"/>
      <c r="BW201" s="288"/>
      <c r="BX201" s="288"/>
      <c r="BY201" s="288"/>
      <c r="BZ201" s="288"/>
      <c r="CA201" s="288"/>
      <c r="CB201" s="288"/>
      <c r="CC201" s="288"/>
      <c r="CD201" s="288"/>
      <c r="CE201" s="288"/>
      <c r="CF201" s="288"/>
      <c r="CG201" s="288"/>
      <c r="CH201" s="288"/>
      <c r="CI201" s="288"/>
      <c r="CJ201" s="288"/>
      <c r="CK201" s="288"/>
      <c r="CL201" s="288"/>
      <c r="CM201" s="288"/>
      <c r="CN201" s="288"/>
      <c r="CO201" s="288"/>
      <c r="CP201" s="288"/>
      <c r="CQ201" s="288"/>
      <c r="CR201" s="288"/>
      <c r="CS201" s="288"/>
      <c r="CT201" s="288"/>
      <c r="CU201" s="288"/>
      <c r="CV201" s="288"/>
      <c r="CW201" s="288"/>
      <c r="CX201" s="288"/>
      <c r="CY201" s="288"/>
      <c r="CZ201" s="288"/>
      <c r="DA201" s="288"/>
      <c r="DB201" s="288"/>
      <c r="DC201" s="288"/>
      <c r="DD201" s="288"/>
      <c r="DE201" s="288"/>
      <c r="DF201" s="288"/>
      <c r="DG201" s="288"/>
      <c r="DH201" s="288"/>
      <c r="DI201" s="288"/>
      <c r="DJ201" s="288"/>
      <c r="DK201" s="288"/>
      <c r="DL201" s="288"/>
      <c r="DM201" s="288"/>
      <c r="DN201" s="288"/>
      <c r="DO201" s="288"/>
      <c r="DP201" s="288"/>
      <c r="DQ201" s="288"/>
      <c r="DR201" s="288"/>
      <c r="DS201" s="288"/>
      <c r="DT201" s="288"/>
      <c r="DU201" s="288"/>
      <c r="DV201" s="288"/>
      <c r="DW201" s="288"/>
      <c r="DX201" s="288"/>
      <c r="DY201" s="288"/>
      <c r="DZ201" s="288"/>
      <c r="EA201" s="288"/>
      <c r="EB201" s="288"/>
      <c r="EC201" s="288"/>
      <c r="ED201" s="288"/>
      <c r="EE201" s="288"/>
      <c r="EF201" s="288"/>
      <c r="EG201" s="288"/>
      <c r="EH201" s="288"/>
      <c r="EI201" s="288"/>
      <c r="EJ201" s="288"/>
      <c r="EK201" s="288"/>
      <c r="EL201" s="288"/>
      <c r="EM201" s="288"/>
      <c r="EN201" s="288"/>
      <c r="EO201" s="288"/>
      <c r="EP201" s="288"/>
      <c r="EQ201" s="288"/>
      <c r="ER201" s="288"/>
      <c r="ES201" s="288"/>
      <c r="ET201" s="288"/>
      <c r="EU201" s="288"/>
      <c r="EV201" s="288"/>
      <c r="EW201" s="288"/>
      <c r="EX201" s="288"/>
      <c r="EY201" s="288"/>
      <c r="EZ201" s="288"/>
      <c r="FA201" s="288"/>
      <c r="FB201" s="288"/>
      <c r="FC201" s="288"/>
      <c r="FD201" s="288"/>
      <c r="FE201" s="288"/>
      <c r="FF201" s="288"/>
      <c r="FG201" s="288"/>
      <c r="FH201" s="288"/>
      <c r="FI201" s="288"/>
      <c r="FJ201" s="288"/>
      <c r="FK201" s="288"/>
      <c r="FL201" s="288"/>
      <c r="FM201" s="288"/>
      <c r="FN201" s="288"/>
      <c r="FO201" s="288"/>
      <c r="FP201" s="288"/>
      <c r="FQ201" s="288"/>
      <c r="FR201" s="288"/>
      <c r="FS201" s="288"/>
      <c r="FT201" s="288"/>
      <c r="FU201" s="288"/>
      <c r="FV201" s="288"/>
      <c r="FW201" s="288"/>
      <c r="FX201" s="288"/>
      <c r="FY201" s="288"/>
      <c r="FZ201" s="288"/>
      <c r="GA201" s="288"/>
      <c r="GB201" s="288"/>
      <c r="GC201" s="288"/>
      <c r="GD201" s="288"/>
      <c r="GE201" s="288"/>
      <c r="GF201" s="288"/>
      <c r="GG201" s="288"/>
      <c r="GH201" s="288"/>
      <c r="GI201" s="288"/>
      <c r="GJ201" s="288"/>
      <c r="GK201" s="288"/>
      <c r="GL201" s="288"/>
      <c r="GM201" s="288"/>
      <c r="GN201" s="288"/>
      <c r="GO201" s="288"/>
      <c r="GP201" s="288"/>
      <c r="GQ201" s="288"/>
      <c r="GR201" s="288"/>
      <c r="GS201" s="288"/>
      <c r="GT201" s="288"/>
      <c r="GU201" s="288"/>
      <c r="GV201" s="288"/>
      <c r="GW201" s="288"/>
    </row>
    <row r="202" spans="2:205" s="16" customFormat="1" ht="27" customHeight="1">
      <c r="B202" s="136" t="s">
        <v>122</v>
      </c>
      <c r="C202" s="29"/>
      <c r="D202" s="28">
        <v>70</v>
      </c>
      <c r="E202" s="28">
        <v>66.6</v>
      </c>
      <c r="F202" s="29"/>
      <c r="G202" s="29"/>
      <c r="H202" s="29"/>
      <c r="I202" s="29"/>
      <c r="J202" s="29"/>
      <c r="K202" s="29"/>
      <c r="L202" s="29"/>
      <c r="M202" s="29"/>
      <c r="N202" s="85"/>
      <c r="O202" s="29"/>
      <c r="P202" s="148"/>
      <c r="Q202" s="148"/>
      <c r="R202" s="29"/>
      <c r="S202" s="29"/>
      <c r="T202" s="288"/>
      <c r="U202" s="288"/>
      <c r="V202" s="288"/>
      <c r="W202" s="288"/>
      <c r="X202" s="288"/>
      <c r="Y202" s="288"/>
      <c r="Z202" s="288"/>
      <c r="AA202" s="288"/>
      <c r="AB202" s="288"/>
      <c r="AC202" s="288"/>
      <c r="AD202" s="288"/>
      <c r="AE202" s="288"/>
      <c r="AF202" s="288"/>
      <c r="AG202" s="288"/>
      <c r="AH202" s="288"/>
      <c r="AI202" s="288"/>
      <c r="AJ202" s="288"/>
      <c r="AK202" s="288"/>
      <c r="AL202" s="288"/>
      <c r="AM202" s="288"/>
      <c r="AN202" s="288"/>
      <c r="AO202" s="288"/>
      <c r="AP202" s="288"/>
      <c r="AQ202" s="288"/>
      <c r="AR202" s="288"/>
      <c r="AS202" s="288"/>
      <c r="AT202" s="288"/>
      <c r="AU202" s="288"/>
      <c r="AV202" s="288"/>
      <c r="AW202" s="288"/>
      <c r="AX202" s="288"/>
      <c r="AY202" s="288"/>
      <c r="AZ202" s="288"/>
      <c r="BA202" s="288"/>
      <c r="BB202" s="288"/>
      <c r="BC202" s="288"/>
      <c r="BD202" s="288"/>
      <c r="BE202" s="288"/>
      <c r="BF202" s="288"/>
      <c r="BG202" s="288"/>
      <c r="BH202" s="288"/>
      <c r="BI202" s="288"/>
      <c r="BJ202" s="288"/>
      <c r="BK202" s="288"/>
      <c r="BL202" s="288"/>
      <c r="BM202" s="288"/>
      <c r="BN202" s="288"/>
      <c r="BO202" s="288"/>
      <c r="BP202" s="288"/>
      <c r="BQ202" s="288"/>
      <c r="BR202" s="288"/>
      <c r="BS202" s="288"/>
      <c r="BT202" s="288"/>
      <c r="BU202" s="288"/>
      <c r="BV202" s="288"/>
      <c r="BW202" s="288"/>
      <c r="BX202" s="288"/>
      <c r="BY202" s="288"/>
      <c r="BZ202" s="288"/>
      <c r="CA202" s="288"/>
      <c r="CB202" s="288"/>
      <c r="CC202" s="288"/>
      <c r="CD202" s="288"/>
      <c r="CE202" s="288"/>
      <c r="CF202" s="288"/>
      <c r="CG202" s="288"/>
      <c r="CH202" s="288"/>
      <c r="CI202" s="288"/>
      <c r="CJ202" s="288"/>
      <c r="CK202" s="288"/>
      <c r="CL202" s="288"/>
      <c r="CM202" s="288"/>
      <c r="CN202" s="288"/>
      <c r="CO202" s="288"/>
      <c r="CP202" s="288"/>
      <c r="CQ202" s="288"/>
      <c r="CR202" s="288"/>
      <c r="CS202" s="288"/>
      <c r="CT202" s="288"/>
      <c r="CU202" s="288"/>
      <c r="CV202" s="288"/>
      <c r="CW202" s="288"/>
      <c r="CX202" s="288"/>
      <c r="CY202" s="288"/>
      <c r="CZ202" s="288"/>
      <c r="DA202" s="288"/>
      <c r="DB202" s="288"/>
      <c r="DC202" s="288"/>
      <c r="DD202" s="288"/>
      <c r="DE202" s="288"/>
      <c r="DF202" s="288"/>
      <c r="DG202" s="288"/>
      <c r="DH202" s="288"/>
      <c r="DI202" s="288"/>
      <c r="DJ202" s="288"/>
      <c r="DK202" s="288"/>
      <c r="DL202" s="288"/>
      <c r="DM202" s="288"/>
      <c r="DN202" s="288"/>
      <c r="DO202" s="288"/>
      <c r="DP202" s="288"/>
      <c r="DQ202" s="288"/>
      <c r="DR202" s="288"/>
      <c r="DS202" s="288"/>
      <c r="DT202" s="288"/>
      <c r="DU202" s="288"/>
      <c r="DV202" s="288"/>
      <c r="DW202" s="288"/>
      <c r="DX202" s="288"/>
      <c r="DY202" s="288"/>
      <c r="DZ202" s="288"/>
      <c r="EA202" s="288"/>
      <c r="EB202" s="288"/>
      <c r="EC202" s="288"/>
      <c r="ED202" s="288"/>
      <c r="EE202" s="288"/>
      <c r="EF202" s="288"/>
      <c r="EG202" s="288"/>
      <c r="EH202" s="288"/>
      <c r="EI202" s="288"/>
      <c r="EJ202" s="288"/>
      <c r="EK202" s="288"/>
      <c r="EL202" s="288"/>
      <c r="EM202" s="288"/>
      <c r="EN202" s="288"/>
      <c r="EO202" s="288"/>
      <c r="EP202" s="288"/>
      <c r="EQ202" s="288"/>
      <c r="ER202" s="288"/>
      <c r="ES202" s="288"/>
      <c r="ET202" s="288"/>
      <c r="EU202" s="288"/>
      <c r="EV202" s="288"/>
      <c r="EW202" s="288"/>
      <c r="EX202" s="288"/>
      <c r="EY202" s="288"/>
      <c r="EZ202" s="288"/>
      <c r="FA202" s="288"/>
      <c r="FB202" s="288"/>
      <c r="FC202" s="288"/>
      <c r="FD202" s="288"/>
      <c r="FE202" s="288"/>
      <c r="FF202" s="288"/>
      <c r="FG202" s="288"/>
      <c r="FH202" s="288"/>
      <c r="FI202" s="288"/>
      <c r="FJ202" s="288"/>
      <c r="FK202" s="288"/>
      <c r="FL202" s="288"/>
      <c r="FM202" s="288"/>
      <c r="FN202" s="288"/>
      <c r="FO202" s="288"/>
      <c r="FP202" s="288"/>
      <c r="FQ202" s="288"/>
      <c r="FR202" s="288"/>
      <c r="FS202" s="288"/>
      <c r="FT202" s="288"/>
      <c r="FU202" s="288"/>
      <c r="FV202" s="288"/>
      <c r="FW202" s="288"/>
      <c r="FX202" s="288"/>
      <c r="FY202" s="288"/>
      <c r="FZ202" s="288"/>
      <c r="GA202" s="288"/>
      <c r="GB202" s="288"/>
      <c r="GC202" s="288"/>
      <c r="GD202" s="288"/>
      <c r="GE202" s="288"/>
      <c r="GF202" s="288"/>
      <c r="GG202" s="288"/>
      <c r="GH202" s="288"/>
      <c r="GI202" s="288"/>
      <c r="GJ202" s="288"/>
      <c r="GK202" s="288"/>
      <c r="GL202" s="288"/>
      <c r="GM202" s="288"/>
      <c r="GN202" s="288"/>
      <c r="GO202" s="288"/>
      <c r="GP202" s="288"/>
      <c r="GQ202" s="288"/>
      <c r="GR202" s="288"/>
      <c r="GS202" s="288"/>
      <c r="GT202" s="288"/>
      <c r="GU202" s="288"/>
      <c r="GV202" s="288"/>
      <c r="GW202" s="288"/>
    </row>
    <row r="203" spans="2:205" s="16" customFormat="1" ht="27" customHeight="1">
      <c r="B203" s="136" t="s">
        <v>131</v>
      </c>
      <c r="C203" s="29"/>
      <c r="D203" s="28">
        <v>10</v>
      </c>
      <c r="E203" s="28">
        <v>10</v>
      </c>
      <c r="F203" s="29"/>
      <c r="G203" s="29"/>
      <c r="H203" s="29"/>
      <c r="I203" s="29"/>
      <c r="J203" s="29"/>
      <c r="K203" s="29"/>
      <c r="L203" s="29"/>
      <c r="M203" s="29"/>
      <c r="N203" s="85"/>
      <c r="O203" s="29"/>
      <c r="P203" s="148"/>
      <c r="Q203" s="148"/>
      <c r="R203" s="29"/>
      <c r="S203" s="29"/>
      <c r="T203" s="288"/>
      <c r="U203" s="288"/>
      <c r="V203" s="288"/>
      <c r="W203" s="288"/>
      <c r="X203" s="288"/>
      <c r="Y203" s="288"/>
      <c r="Z203" s="288"/>
      <c r="AA203" s="288"/>
      <c r="AB203" s="288"/>
      <c r="AC203" s="288"/>
      <c r="AD203" s="288"/>
      <c r="AE203" s="288"/>
      <c r="AF203" s="288"/>
      <c r="AG203" s="288"/>
      <c r="AH203" s="288"/>
      <c r="AI203" s="288"/>
      <c r="AJ203" s="288"/>
      <c r="AK203" s="288"/>
      <c r="AL203" s="288"/>
      <c r="AM203" s="288"/>
      <c r="AN203" s="288"/>
      <c r="AO203" s="288"/>
      <c r="AP203" s="288"/>
      <c r="AQ203" s="288"/>
      <c r="AR203" s="288"/>
      <c r="AS203" s="288"/>
      <c r="AT203" s="288"/>
      <c r="AU203" s="288"/>
      <c r="AV203" s="288"/>
      <c r="AW203" s="288"/>
      <c r="AX203" s="288"/>
      <c r="AY203" s="288"/>
      <c r="AZ203" s="288"/>
      <c r="BA203" s="288"/>
      <c r="BB203" s="288"/>
      <c r="BC203" s="288"/>
      <c r="BD203" s="288"/>
      <c r="BE203" s="288"/>
      <c r="BF203" s="288"/>
      <c r="BG203" s="288"/>
      <c r="BH203" s="288"/>
      <c r="BI203" s="288"/>
      <c r="BJ203" s="288"/>
      <c r="BK203" s="288"/>
      <c r="BL203" s="288"/>
      <c r="BM203" s="288"/>
      <c r="BN203" s="288"/>
      <c r="BO203" s="288"/>
      <c r="BP203" s="288"/>
      <c r="BQ203" s="288"/>
      <c r="BR203" s="288"/>
      <c r="BS203" s="288"/>
      <c r="BT203" s="288"/>
      <c r="BU203" s="288"/>
      <c r="BV203" s="288"/>
      <c r="BW203" s="288"/>
      <c r="BX203" s="288"/>
      <c r="BY203" s="288"/>
      <c r="BZ203" s="288"/>
      <c r="CA203" s="288"/>
      <c r="CB203" s="288"/>
      <c r="CC203" s="288"/>
      <c r="CD203" s="288"/>
      <c r="CE203" s="288"/>
      <c r="CF203" s="288"/>
      <c r="CG203" s="288"/>
      <c r="CH203" s="288"/>
      <c r="CI203" s="288"/>
      <c r="CJ203" s="288"/>
      <c r="CK203" s="288"/>
      <c r="CL203" s="288"/>
      <c r="CM203" s="288"/>
      <c r="CN203" s="288"/>
      <c r="CO203" s="288"/>
      <c r="CP203" s="288"/>
      <c r="CQ203" s="288"/>
      <c r="CR203" s="288"/>
      <c r="CS203" s="288"/>
      <c r="CT203" s="288"/>
      <c r="CU203" s="288"/>
      <c r="CV203" s="288"/>
      <c r="CW203" s="288"/>
      <c r="CX203" s="288"/>
      <c r="CY203" s="288"/>
      <c r="CZ203" s="288"/>
      <c r="DA203" s="288"/>
      <c r="DB203" s="288"/>
      <c r="DC203" s="288"/>
      <c r="DD203" s="288"/>
      <c r="DE203" s="288"/>
      <c r="DF203" s="288"/>
      <c r="DG203" s="288"/>
      <c r="DH203" s="288"/>
      <c r="DI203" s="288"/>
      <c r="DJ203" s="288"/>
      <c r="DK203" s="288"/>
      <c r="DL203" s="288"/>
      <c r="DM203" s="288"/>
      <c r="DN203" s="288"/>
      <c r="DO203" s="288"/>
      <c r="DP203" s="288"/>
      <c r="DQ203" s="288"/>
      <c r="DR203" s="288"/>
      <c r="DS203" s="288"/>
      <c r="DT203" s="288"/>
      <c r="DU203" s="288"/>
      <c r="DV203" s="288"/>
      <c r="DW203" s="288"/>
      <c r="DX203" s="288"/>
      <c r="DY203" s="288"/>
      <c r="DZ203" s="288"/>
      <c r="EA203" s="288"/>
      <c r="EB203" s="288"/>
      <c r="EC203" s="288"/>
      <c r="ED203" s="288"/>
      <c r="EE203" s="288"/>
      <c r="EF203" s="288"/>
      <c r="EG203" s="288"/>
      <c r="EH203" s="288"/>
      <c r="EI203" s="288"/>
      <c r="EJ203" s="288"/>
      <c r="EK203" s="288"/>
      <c r="EL203" s="288"/>
      <c r="EM203" s="288"/>
      <c r="EN203" s="288"/>
      <c r="EO203" s="288"/>
      <c r="EP203" s="288"/>
      <c r="EQ203" s="288"/>
      <c r="ER203" s="288"/>
      <c r="ES203" s="288"/>
      <c r="ET203" s="288"/>
      <c r="EU203" s="288"/>
      <c r="EV203" s="288"/>
      <c r="EW203" s="288"/>
      <c r="EX203" s="288"/>
      <c r="EY203" s="288"/>
      <c r="EZ203" s="288"/>
      <c r="FA203" s="288"/>
      <c r="FB203" s="288"/>
      <c r="FC203" s="288"/>
      <c r="FD203" s="288"/>
      <c r="FE203" s="288"/>
      <c r="FF203" s="288"/>
      <c r="FG203" s="288"/>
      <c r="FH203" s="288"/>
      <c r="FI203" s="288"/>
      <c r="FJ203" s="288"/>
      <c r="FK203" s="288"/>
      <c r="FL203" s="288"/>
      <c r="FM203" s="288"/>
      <c r="FN203" s="288"/>
      <c r="FO203" s="288"/>
      <c r="FP203" s="288"/>
      <c r="FQ203" s="288"/>
      <c r="FR203" s="288"/>
      <c r="FS203" s="288"/>
      <c r="FT203" s="288"/>
      <c r="FU203" s="288"/>
      <c r="FV203" s="288"/>
      <c r="FW203" s="288"/>
      <c r="FX203" s="288"/>
      <c r="FY203" s="288"/>
      <c r="FZ203" s="288"/>
      <c r="GA203" s="288"/>
      <c r="GB203" s="288"/>
      <c r="GC203" s="288"/>
      <c r="GD203" s="288"/>
      <c r="GE203" s="288"/>
      <c r="GF203" s="288"/>
      <c r="GG203" s="288"/>
      <c r="GH203" s="288"/>
      <c r="GI203" s="288"/>
      <c r="GJ203" s="288"/>
      <c r="GK203" s="288"/>
      <c r="GL203" s="288"/>
      <c r="GM203" s="288"/>
      <c r="GN203" s="288"/>
      <c r="GO203" s="288"/>
      <c r="GP203" s="288"/>
      <c r="GQ203" s="288"/>
      <c r="GR203" s="288"/>
      <c r="GS203" s="288"/>
      <c r="GT203" s="288"/>
      <c r="GU203" s="288"/>
      <c r="GV203" s="288"/>
      <c r="GW203" s="288"/>
    </row>
    <row r="204" spans="2:205" s="16" customFormat="1" ht="27" customHeight="1">
      <c r="B204" s="136" t="s">
        <v>130</v>
      </c>
      <c r="C204" s="29"/>
      <c r="D204" s="28">
        <v>15</v>
      </c>
      <c r="E204" s="28">
        <v>15</v>
      </c>
      <c r="F204" s="29"/>
      <c r="G204" s="29"/>
      <c r="H204" s="29"/>
      <c r="I204" s="29"/>
      <c r="J204" s="29"/>
      <c r="K204" s="29"/>
      <c r="L204" s="29"/>
      <c r="M204" s="29"/>
      <c r="N204" s="85"/>
      <c r="O204" s="29"/>
      <c r="P204" s="148"/>
      <c r="Q204" s="148"/>
      <c r="R204" s="29"/>
      <c r="S204" s="29"/>
      <c r="T204" s="288"/>
      <c r="U204" s="288"/>
      <c r="V204" s="288"/>
      <c r="W204" s="288"/>
      <c r="X204" s="288"/>
      <c r="Y204" s="288"/>
      <c r="Z204" s="288"/>
      <c r="AA204" s="288"/>
      <c r="AB204" s="288"/>
      <c r="AC204" s="288"/>
      <c r="AD204" s="288"/>
      <c r="AE204" s="288"/>
      <c r="AF204" s="288"/>
      <c r="AG204" s="288"/>
      <c r="AH204" s="288"/>
      <c r="AI204" s="288"/>
      <c r="AJ204" s="288"/>
      <c r="AK204" s="288"/>
      <c r="AL204" s="288"/>
      <c r="AM204" s="288"/>
      <c r="AN204" s="288"/>
      <c r="AO204" s="288"/>
      <c r="AP204" s="288"/>
      <c r="AQ204" s="288"/>
      <c r="AR204" s="288"/>
      <c r="AS204" s="288"/>
      <c r="AT204" s="288"/>
      <c r="AU204" s="288"/>
      <c r="AV204" s="288"/>
      <c r="AW204" s="288"/>
      <c r="AX204" s="288"/>
      <c r="AY204" s="288"/>
      <c r="AZ204" s="288"/>
      <c r="BA204" s="288"/>
      <c r="BB204" s="288"/>
      <c r="BC204" s="288"/>
      <c r="BD204" s="288"/>
      <c r="BE204" s="288"/>
      <c r="BF204" s="288"/>
      <c r="BG204" s="288"/>
      <c r="BH204" s="288"/>
      <c r="BI204" s="288"/>
      <c r="BJ204" s="288"/>
      <c r="BK204" s="288"/>
      <c r="BL204" s="288"/>
      <c r="BM204" s="288"/>
      <c r="BN204" s="288"/>
      <c r="BO204" s="288"/>
      <c r="BP204" s="288"/>
      <c r="BQ204" s="288"/>
      <c r="BR204" s="288"/>
      <c r="BS204" s="288"/>
      <c r="BT204" s="288"/>
      <c r="BU204" s="288"/>
      <c r="BV204" s="288"/>
      <c r="BW204" s="288"/>
      <c r="BX204" s="288"/>
      <c r="BY204" s="288"/>
      <c r="BZ204" s="288"/>
      <c r="CA204" s="288"/>
      <c r="CB204" s="288"/>
      <c r="CC204" s="288"/>
      <c r="CD204" s="288"/>
      <c r="CE204" s="288"/>
      <c r="CF204" s="288"/>
      <c r="CG204" s="288"/>
      <c r="CH204" s="288"/>
      <c r="CI204" s="288"/>
      <c r="CJ204" s="288"/>
      <c r="CK204" s="288"/>
      <c r="CL204" s="288"/>
      <c r="CM204" s="288"/>
      <c r="CN204" s="288"/>
      <c r="CO204" s="288"/>
      <c r="CP204" s="288"/>
      <c r="CQ204" s="288"/>
      <c r="CR204" s="288"/>
      <c r="CS204" s="288"/>
      <c r="CT204" s="288"/>
      <c r="CU204" s="288"/>
      <c r="CV204" s="288"/>
      <c r="CW204" s="288"/>
      <c r="CX204" s="288"/>
      <c r="CY204" s="288"/>
      <c r="CZ204" s="288"/>
      <c r="DA204" s="288"/>
      <c r="DB204" s="288"/>
      <c r="DC204" s="288"/>
      <c r="DD204" s="288"/>
      <c r="DE204" s="288"/>
      <c r="DF204" s="288"/>
      <c r="DG204" s="288"/>
      <c r="DH204" s="288"/>
      <c r="DI204" s="288"/>
      <c r="DJ204" s="288"/>
      <c r="DK204" s="288"/>
      <c r="DL204" s="288"/>
      <c r="DM204" s="288"/>
      <c r="DN204" s="288"/>
      <c r="DO204" s="288"/>
      <c r="DP204" s="288"/>
      <c r="DQ204" s="288"/>
      <c r="DR204" s="288"/>
      <c r="DS204" s="288"/>
      <c r="DT204" s="288"/>
      <c r="DU204" s="288"/>
      <c r="DV204" s="288"/>
      <c r="DW204" s="288"/>
      <c r="DX204" s="288"/>
      <c r="DY204" s="288"/>
      <c r="DZ204" s="288"/>
      <c r="EA204" s="288"/>
      <c r="EB204" s="288"/>
      <c r="EC204" s="288"/>
      <c r="ED204" s="288"/>
      <c r="EE204" s="288"/>
      <c r="EF204" s="288"/>
      <c r="EG204" s="288"/>
      <c r="EH204" s="288"/>
      <c r="EI204" s="288"/>
      <c r="EJ204" s="288"/>
      <c r="EK204" s="288"/>
      <c r="EL204" s="288"/>
      <c r="EM204" s="288"/>
      <c r="EN204" s="288"/>
      <c r="EO204" s="288"/>
      <c r="EP204" s="288"/>
      <c r="EQ204" s="288"/>
      <c r="ER204" s="288"/>
      <c r="ES204" s="288"/>
      <c r="ET204" s="288"/>
      <c r="EU204" s="288"/>
      <c r="EV204" s="288"/>
      <c r="EW204" s="288"/>
      <c r="EX204" s="288"/>
      <c r="EY204" s="288"/>
      <c r="EZ204" s="288"/>
      <c r="FA204" s="288"/>
      <c r="FB204" s="288"/>
      <c r="FC204" s="288"/>
      <c r="FD204" s="288"/>
      <c r="FE204" s="288"/>
      <c r="FF204" s="288"/>
      <c r="FG204" s="288"/>
      <c r="FH204" s="288"/>
      <c r="FI204" s="288"/>
      <c r="FJ204" s="288"/>
      <c r="FK204" s="288"/>
      <c r="FL204" s="288"/>
      <c r="FM204" s="288"/>
      <c r="FN204" s="288"/>
      <c r="FO204" s="288"/>
      <c r="FP204" s="288"/>
      <c r="FQ204" s="288"/>
      <c r="FR204" s="288"/>
      <c r="FS204" s="288"/>
      <c r="FT204" s="288"/>
      <c r="FU204" s="288"/>
      <c r="FV204" s="288"/>
      <c r="FW204" s="288"/>
      <c r="FX204" s="288"/>
      <c r="FY204" s="288"/>
      <c r="FZ204" s="288"/>
      <c r="GA204" s="288"/>
      <c r="GB204" s="288"/>
      <c r="GC204" s="288"/>
      <c r="GD204" s="288"/>
      <c r="GE204" s="288"/>
      <c r="GF204" s="288"/>
      <c r="GG204" s="288"/>
      <c r="GH204" s="288"/>
      <c r="GI204" s="288"/>
      <c r="GJ204" s="288"/>
      <c r="GK204" s="288"/>
      <c r="GL204" s="288"/>
      <c r="GM204" s="288"/>
      <c r="GN204" s="288"/>
      <c r="GO204" s="288"/>
      <c r="GP204" s="288"/>
      <c r="GQ204" s="288"/>
      <c r="GR204" s="288"/>
      <c r="GS204" s="288"/>
      <c r="GT204" s="288"/>
      <c r="GU204" s="288"/>
      <c r="GV204" s="288"/>
      <c r="GW204" s="288"/>
    </row>
    <row r="205" spans="2:205" s="16" customFormat="1" ht="27" customHeight="1">
      <c r="B205" s="98" t="s">
        <v>46</v>
      </c>
      <c r="C205" s="29"/>
      <c r="D205" s="28">
        <v>8</v>
      </c>
      <c r="E205" s="28">
        <v>7</v>
      </c>
      <c r="F205" s="29"/>
      <c r="G205" s="29"/>
      <c r="H205" s="29"/>
      <c r="I205" s="29"/>
      <c r="J205" s="29"/>
      <c r="K205" s="29"/>
      <c r="L205" s="29"/>
      <c r="M205" s="29"/>
      <c r="N205" s="85"/>
      <c r="O205" s="29"/>
      <c r="P205" s="148"/>
      <c r="Q205" s="148"/>
      <c r="R205" s="29"/>
      <c r="S205" s="29"/>
      <c r="T205" s="288"/>
      <c r="U205" s="288"/>
      <c r="V205" s="288"/>
      <c r="W205" s="288"/>
      <c r="X205" s="288"/>
      <c r="Y205" s="288"/>
      <c r="Z205" s="288"/>
      <c r="AA205" s="288"/>
      <c r="AB205" s="288"/>
      <c r="AC205" s="288"/>
      <c r="AD205" s="288"/>
      <c r="AE205" s="288"/>
      <c r="AF205" s="288"/>
      <c r="AG205" s="288"/>
      <c r="AH205" s="288"/>
      <c r="AI205" s="288"/>
      <c r="AJ205" s="288"/>
      <c r="AK205" s="288"/>
      <c r="AL205" s="288"/>
      <c r="AM205" s="288"/>
      <c r="AN205" s="288"/>
      <c r="AO205" s="288"/>
      <c r="AP205" s="288"/>
      <c r="AQ205" s="288"/>
      <c r="AR205" s="288"/>
      <c r="AS205" s="288"/>
      <c r="AT205" s="288"/>
      <c r="AU205" s="288"/>
      <c r="AV205" s="288"/>
      <c r="AW205" s="288"/>
      <c r="AX205" s="288"/>
      <c r="AY205" s="288"/>
      <c r="AZ205" s="288"/>
      <c r="BA205" s="288"/>
      <c r="BB205" s="288"/>
      <c r="BC205" s="288"/>
      <c r="BD205" s="288"/>
      <c r="BE205" s="288"/>
      <c r="BF205" s="288"/>
      <c r="BG205" s="288"/>
      <c r="BH205" s="288"/>
      <c r="BI205" s="288"/>
      <c r="BJ205" s="288"/>
      <c r="BK205" s="288"/>
      <c r="BL205" s="288"/>
      <c r="BM205" s="288"/>
      <c r="BN205" s="288"/>
      <c r="BO205" s="288"/>
      <c r="BP205" s="288"/>
      <c r="BQ205" s="288"/>
      <c r="BR205" s="288"/>
      <c r="BS205" s="288"/>
      <c r="BT205" s="288"/>
      <c r="BU205" s="288"/>
      <c r="BV205" s="288"/>
      <c r="BW205" s="288"/>
      <c r="BX205" s="288"/>
      <c r="BY205" s="288"/>
      <c r="BZ205" s="288"/>
      <c r="CA205" s="288"/>
      <c r="CB205" s="288"/>
      <c r="CC205" s="288"/>
      <c r="CD205" s="288"/>
      <c r="CE205" s="288"/>
      <c r="CF205" s="288"/>
      <c r="CG205" s="288"/>
      <c r="CH205" s="288"/>
      <c r="CI205" s="288"/>
      <c r="CJ205" s="288"/>
      <c r="CK205" s="288"/>
      <c r="CL205" s="288"/>
      <c r="CM205" s="288"/>
      <c r="CN205" s="288"/>
      <c r="CO205" s="288"/>
      <c r="CP205" s="288"/>
      <c r="CQ205" s="288"/>
      <c r="CR205" s="288"/>
      <c r="CS205" s="288"/>
      <c r="CT205" s="288"/>
      <c r="CU205" s="288"/>
      <c r="CV205" s="288"/>
      <c r="CW205" s="288"/>
      <c r="CX205" s="288"/>
      <c r="CY205" s="288"/>
      <c r="CZ205" s="288"/>
      <c r="DA205" s="288"/>
      <c r="DB205" s="288"/>
      <c r="DC205" s="288"/>
      <c r="DD205" s="288"/>
      <c r="DE205" s="288"/>
      <c r="DF205" s="288"/>
      <c r="DG205" s="288"/>
      <c r="DH205" s="288"/>
      <c r="DI205" s="288"/>
      <c r="DJ205" s="288"/>
      <c r="DK205" s="288"/>
      <c r="DL205" s="288"/>
      <c r="DM205" s="288"/>
      <c r="DN205" s="288"/>
      <c r="DO205" s="288"/>
      <c r="DP205" s="288"/>
      <c r="DQ205" s="288"/>
      <c r="DR205" s="288"/>
      <c r="DS205" s="288"/>
      <c r="DT205" s="288"/>
      <c r="DU205" s="288"/>
      <c r="DV205" s="288"/>
      <c r="DW205" s="288"/>
      <c r="DX205" s="288"/>
      <c r="DY205" s="288"/>
      <c r="DZ205" s="288"/>
      <c r="EA205" s="288"/>
      <c r="EB205" s="288"/>
      <c r="EC205" s="288"/>
      <c r="ED205" s="288"/>
      <c r="EE205" s="288"/>
      <c r="EF205" s="288"/>
      <c r="EG205" s="288"/>
      <c r="EH205" s="288"/>
      <c r="EI205" s="288"/>
      <c r="EJ205" s="288"/>
      <c r="EK205" s="288"/>
      <c r="EL205" s="288"/>
      <c r="EM205" s="288"/>
      <c r="EN205" s="288"/>
      <c r="EO205" s="288"/>
      <c r="EP205" s="288"/>
      <c r="EQ205" s="288"/>
      <c r="ER205" s="288"/>
      <c r="ES205" s="288"/>
      <c r="ET205" s="288"/>
      <c r="EU205" s="288"/>
      <c r="EV205" s="288"/>
      <c r="EW205" s="288"/>
      <c r="EX205" s="288"/>
      <c r="EY205" s="288"/>
      <c r="EZ205" s="288"/>
      <c r="FA205" s="288"/>
      <c r="FB205" s="288"/>
      <c r="FC205" s="288"/>
      <c r="FD205" s="288"/>
      <c r="FE205" s="288"/>
      <c r="FF205" s="288"/>
      <c r="FG205" s="288"/>
      <c r="FH205" s="288"/>
      <c r="FI205" s="288"/>
      <c r="FJ205" s="288"/>
      <c r="FK205" s="288"/>
      <c r="FL205" s="288"/>
      <c r="FM205" s="288"/>
      <c r="FN205" s="288"/>
      <c r="FO205" s="288"/>
      <c r="FP205" s="288"/>
      <c r="FQ205" s="288"/>
      <c r="FR205" s="288"/>
      <c r="FS205" s="288"/>
      <c r="FT205" s="288"/>
      <c r="FU205" s="288"/>
      <c r="FV205" s="288"/>
      <c r="FW205" s="288"/>
      <c r="FX205" s="288"/>
      <c r="FY205" s="288"/>
      <c r="FZ205" s="288"/>
      <c r="GA205" s="288"/>
      <c r="GB205" s="288"/>
      <c r="GC205" s="288"/>
      <c r="GD205" s="288"/>
      <c r="GE205" s="288"/>
      <c r="GF205" s="288"/>
      <c r="GG205" s="288"/>
      <c r="GH205" s="288"/>
      <c r="GI205" s="288"/>
      <c r="GJ205" s="288"/>
      <c r="GK205" s="288"/>
      <c r="GL205" s="288"/>
      <c r="GM205" s="288"/>
      <c r="GN205" s="288"/>
      <c r="GO205" s="288"/>
      <c r="GP205" s="288"/>
      <c r="GQ205" s="288"/>
      <c r="GR205" s="288"/>
      <c r="GS205" s="288"/>
      <c r="GT205" s="288"/>
      <c r="GU205" s="288"/>
      <c r="GV205" s="288"/>
      <c r="GW205" s="288"/>
    </row>
    <row r="206" spans="2:205" s="16" customFormat="1" ht="27" customHeight="1">
      <c r="B206" s="98" t="s">
        <v>75</v>
      </c>
      <c r="C206" s="29"/>
      <c r="D206" s="28">
        <v>10</v>
      </c>
      <c r="E206" s="28">
        <v>10</v>
      </c>
      <c r="F206" s="29"/>
      <c r="G206" s="29"/>
      <c r="H206" s="29"/>
      <c r="I206" s="29"/>
      <c r="J206" s="29"/>
      <c r="K206" s="29"/>
      <c r="L206" s="29"/>
      <c r="M206" s="29"/>
      <c r="N206" s="85"/>
      <c r="O206" s="29"/>
      <c r="P206" s="148"/>
      <c r="Q206" s="148"/>
      <c r="R206" s="29"/>
      <c r="S206" s="29"/>
      <c r="T206" s="288"/>
      <c r="U206" s="288"/>
      <c r="V206" s="288"/>
      <c r="W206" s="288"/>
      <c r="X206" s="288"/>
      <c r="Y206" s="288"/>
      <c r="Z206" s="288"/>
      <c r="AA206" s="288"/>
      <c r="AB206" s="288"/>
      <c r="AC206" s="288"/>
      <c r="AD206" s="288"/>
      <c r="AE206" s="288"/>
      <c r="AF206" s="288"/>
      <c r="AG206" s="288"/>
      <c r="AH206" s="288"/>
      <c r="AI206" s="288"/>
      <c r="AJ206" s="288"/>
      <c r="AK206" s="288"/>
      <c r="AL206" s="288"/>
      <c r="AM206" s="288"/>
      <c r="AN206" s="288"/>
      <c r="AO206" s="288"/>
      <c r="AP206" s="288"/>
      <c r="AQ206" s="288"/>
      <c r="AR206" s="288"/>
      <c r="AS206" s="288"/>
      <c r="AT206" s="288"/>
      <c r="AU206" s="288"/>
      <c r="AV206" s="288"/>
      <c r="AW206" s="288"/>
      <c r="AX206" s="288"/>
      <c r="AY206" s="288"/>
      <c r="AZ206" s="288"/>
      <c r="BA206" s="288"/>
      <c r="BB206" s="288"/>
      <c r="BC206" s="288"/>
      <c r="BD206" s="288"/>
      <c r="BE206" s="288"/>
      <c r="BF206" s="288"/>
      <c r="BG206" s="288"/>
      <c r="BH206" s="288"/>
      <c r="BI206" s="288"/>
      <c r="BJ206" s="288"/>
      <c r="BK206" s="288"/>
      <c r="BL206" s="288"/>
      <c r="BM206" s="288"/>
      <c r="BN206" s="288"/>
      <c r="BO206" s="288"/>
      <c r="BP206" s="288"/>
      <c r="BQ206" s="288"/>
      <c r="BR206" s="288"/>
      <c r="BS206" s="288"/>
      <c r="BT206" s="288"/>
      <c r="BU206" s="288"/>
      <c r="BV206" s="288"/>
      <c r="BW206" s="288"/>
      <c r="BX206" s="288"/>
      <c r="BY206" s="288"/>
      <c r="BZ206" s="288"/>
      <c r="CA206" s="288"/>
      <c r="CB206" s="288"/>
      <c r="CC206" s="288"/>
      <c r="CD206" s="288"/>
      <c r="CE206" s="288"/>
      <c r="CF206" s="288"/>
      <c r="CG206" s="288"/>
      <c r="CH206" s="288"/>
      <c r="CI206" s="288"/>
      <c r="CJ206" s="288"/>
      <c r="CK206" s="288"/>
      <c r="CL206" s="288"/>
      <c r="CM206" s="288"/>
      <c r="CN206" s="288"/>
      <c r="CO206" s="288"/>
      <c r="CP206" s="288"/>
      <c r="CQ206" s="288"/>
      <c r="CR206" s="288"/>
      <c r="CS206" s="288"/>
      <c r="CT206" s="288"/>
      <c r="CU206" s="288"/>
      <c r="CV206" s="288"/>
      <c r="CW206" s="288"/>
      <c r="CX206" s="288"/>
      <c r="CY206" s="288"/>
      <c r="CZ206" s="288"/>
      <c r="DA206" s="288"/>
      <c r="DB206" s="288"/>
      <c r="DC206" s="288"/>
      <c r="DD206" s="288"/>
      <c r="DE206" s="288"/>
      <c r="DF206" s="288"/>
      <c r="DG206" s="288"/>
      <c r="DH206" s="288"/>
      <c r="DI206" s="288"/>
      <c r="DJ206" s="288"/>
      <c r="DK206" s="288"/>
      <c r="DL206" s="288"/>
      <c r="DM206" s="288"/>
      <c r="DN206" s="288"/>
      <c r="DO206" s="288"/>
      <c r="DP206" s="288"/>
      <c r="DQ206" s="288"/>
      <c r="DR206" s="288"/>
      <c r="DS206" s="288"/>
      <c r="DT206" s="288"/>
      <c r="DU206" s="288"/>
      <c r="DV206" s="288"/>
      <c r="DW206" s="288"/>
      <c r="DX206" s="288"/>
      <c r="DY206" s="288"/>
      <c r="DZ206" s="288"/>
      <c r="EA206" s="288"/>
      <c r="EB206" s="288"/>
      <c r="EC206" s="288"/>
      <c r="ED206" s="288"/>
      <c r="EE206" s="288"/>
      <c r="EF206" s="288"/>
      <c r="EG206" s="288"/>
      <c r="EH206" s="288"/>
      <c r="EI206" s="288"/>
      <c r="EJ206" s="288"/>
      <c r="EK206" s="288"/>
      <c r="EL206" s="288"/>
      <c r="EM206" s="288"/>
      <c r="EN206" s="288"/>
      <c r="EO206" s="288"/>
      <c r="EP206" s="288"/>
      <c r="EQ206" s="288"/>
      <c r="ER206" s="288"/>
      <c r="ES206" s="288"/>
      <c r="ET206" s="288"/>
      <c r="EU206" s="288"/>
      <c r="EV206" s="288"/>
      <c r="EW206" s="288"/>
      <c r="EX206" s="288"/>
      <c r="EY206" s="288"/>
      <c r="EZ206" s="288"/>
      <c r="FA206" s="288"/>
      <c r="FB206" s="288"/>
      <c r="FC206" s="288"/>
      <c r="FD206" s="288"/>
      <c r="FE206" s="288"/>
      <c r="FF206" s="288"/>
      <c r="FG206" s="288"/>
      <c r="FH206" s="288"/>
      <c r="FI206" s="288"/>
      <c r="FJ206" s="288"/>
      <c r="FK206" s="288"/>
      <c r="FL206" s="288"/>
      <c r="FM206" s="288"/>
      <c r="FN206" s="288"/>
      <c r="FO206" s="288"/>
      <c r="FP206" s="288"/>
      <c r="FQ206" s="288"/>
      <c r="FR206" s="288"/>
      <c r="FS206" s="288"/>
      <c r="FT206" s="288"/>
      <c r="FU206" s="288"/>
      <c r="FV206" s="288"/>
      <c r="FW206" s="288"/>
      <c r="FX206" s="288"/>
      <c r="FY206" s="288"/>
      <c r="FZ206" s="288"/>
      <c r="GA206" s="288"/>
      <c r="GB206" s="288"/>
      <c r="GC206" s="288"/>
      <c r="GD206" s="288"/>
      <c r="GE206" s="288"/>
      <c r="GF206" s="288"/>
      <c r="GG206" s="288"/>
      <c r="GH206" s="288"/>
      <c r="GI206" s="288"/>
      <c r="GJ206" s="288"/>
      <c r="GK206" s="288"/>
      <c r="GL206" s="288"/>
      <c r="GM206" s="288"/>
      <c r="GN206" s="288"/>
      <c r="GO206" s="288"/>
      <c r="GP206" s="288"/>
      <c r="GQ206" s="288"/>
      <c r="GR206" s="288"/>
      <c r="GS206" s="288"/>
      <c r="GT206" s="288"/>
      <c r="GU206" s="288"/>
      <c r="GV206" s="288"/>
      <c r="GW206" s="288"/>
    </row>
    <row r="207" spans="2:205" s="22" customFormat="1" ht="27" customHeight="1">
      <c r="B207" s="176" t="s">
        <v>13</v>
      </c>
      <c r="C207" s="173"/>
      <c r="D207" s="177"/>
      <c r="E207" s="177">
        <v>108</v>
      </c>
      <c r="F207" s="173"/>
      <c r="G207" s="173"/>
      <c r="H207" s="173"/>
      <c r="I207" s="173"/>
      <c r="J207" s="173"/>
      <c r="K207" s="29"/>
      <c r="L207" s="173"/>
      <c r="M207" s="173"/>
      <c r="N207" s="178"/>
      <c r="O207" s="173"/>
      <c r="P207" s="179"/>
      <c r="Q207" s="179"/>
      <c r="R207" s="173"/>
      <c r="S207" s="173"/>
      <c r="T207" s="287"/>
      <c r="U207" s="287"/>
      <c r="V207" s="287"/>
      <c r="W207" s="287"/>
      <c r="X207" s="287"/>
      <c r="Y207" s="287"/>
      <c r="Z207" s="287"/>
      <c r="AA207" s="287"/>
      <c r="AB207" s="287"/>
      <c r="AC207" s="287"/>
      <c r="AD207" s="287"/>
      <c r="AE207" s="287"/>
      <c r="AF207" s="287"/>
      <c r="AG207" s="287"/>
      <c r="AH207" s="287"/>
      <c r="AI207" s="287"/>
      <c r="AJ207" s="287"/>
      <c r="AK207" s="287"/>
      <c r="AL207" s="287"/>
      <c r="AM207" s="287"/>
      <c r="AN207" s="287"/>
      <c r="AO207" s="287"/>
      <c r="AP207" s="287"/>
      <c r="AQ207" s="287"/>
      <c r="AR207" s="287"/>
      <c r="AS207" s="287"/>
      <c r="AT207" s="287"/>
      <c r="AU207" s="287"/>
      <c r="AV207" s="287"/>
      <c r="AW207" s="287"/>
      <c r="AX207" s="287"/>
      <c r="AY207" s="287"/>
      <c r="AZ207" s="287"/>
      <c r="BA207" s="287"/>
      <c r="BB207" s="287"/>
      <c r="BC207" s="287"/>
      <c r="BD207" s="287"/>
      <c r="BE207" s="287"/>
      <c r="BF207" s="287"/>
      <c r="BG207" s="287"/>
      <c r="BH207" s="287"/>
      <c r="BI207" s="287"/>
      <c r="BJ207" s="287"/>
      <c r="BK207" s="287"/>
      <c r="BL207" s="287"/>
      <c r="BM207" s="287"/>
      <c r="BN207" s="287"/>
      <c r="BO207" s="287"/>
      <c r="BP207" s="287"/>
      <c r="BQ207" s="287"/>
      <c r="BR207" s="287"/>
      <c r="BS207" s="287"/>
      <c r="BT207" s="287"/>
      <c r="BU207" s="287"/>
      <c r="BV207" s="287"/>
      <c r="BW207" s="287"/>
      <c r="BX207" s="287"/>
      <c r="BY207" s="287"/>
      <c r="BZ207" s="287"/>
      <c r="CA207" s="287"/>
      <c r="CB207" s="287"/>
      <c r="CC207" s="287"/>
      <c r="CD207" s="287"/>
      <c r="CE207" s="287"/>
      <c r="CF207" s="287"/>
      <c r="CG207" s="287"/>
      <c r="CH207" s="287"/>
      <c r="CI207" s="287"/>
      <c r="CJ207" s="287"/>
      <c r="CK207" s="287"/>
      <c r="CL207" s="287"/>
      <c r="CM207" s="287"/>
      <c r="CN207" s="287"/>
      <c r="CO207" s="287"/>
      <c r="CP207" s="287"/>
      <c r="CQ207" s="287"/>
      <c r="CR207" s="287"/>
      <c r="CS207" s="287"/>
      <c r="CT207" s="287"/>
      <c r="CU207" s="287"/>
      <c r="CV207" s="287"/>
      <c r="CW207" s="287"/>
      <c r="CX207" s="287"/>
      <c r="CY207" s="287"/>
      <c r="CZ207" s="287"/>
      <c r="DA207" s="287"/>
      <c r="DB207" s="287"/>
      <c r="DC207" s="287"/>
      <c r="DD207" s="287"/>
      <c r="DE207" s="287"/>
      <c r="DF207" s="287"/>
      <c r="DG207" s="287"/>
      <c r="DH207" s="287"/>
      <c r="DI207" s="287"/>
      <c r="DJ207" s="287"/>
      <c r="DK207" s="287"/>
      <c r="DL207" s="287"/>
      <c r="DM207" s="287"/>
      <c r="DN207" s="287"/>
      <c r="DO207" s="287"/>
      <c r="DP207" s="287"/>
      <c r="DQ207" s="287"/>
      <c r="DR207" s="287"/>
      <c r="DS207" s="287"/>
      <c r="DT207" s="287"/>
      <c r="DU207" s="287"/>
      <c r="DV207" s="287"/>
      <c r="DW207" s="287"/>
      <c r="DX207" s="287"/>
      <c r="DY207" s="287"/>
      <c r="DZ207" s="287"/>
      <c r="EA207" s="287"/>
      <c r="EB207" s="287"/>
      <c r="EC207" s="287"/>
      <c r="ED207" s="287"/>
      <c r="EE207" s="287"/>
      <c r="EF207" s="287"/>
      <c r="EG207" s="287"/>
      <c r="EH207" s="287"/>
      <c r="EI207" s="287"/>
      <c r="EJ207" s="287"/>
      <c r="EK207" s="287"/>
      <c r="EL207" s="287"/>
      <c r="EM207" s="287"/>
      <c r="EN207" s="287"/>
      <c r="EO207" s="287"/>
      <c r="EP207" s="287"/>
      <c r="EQ207" s="287"/>
      <c r="ER207" s="287"/>
      <c r="ES207" s="287"/>
      <c r="ET207" s="287"/>
      <c r="EU207" s="287"/>
      <c r="EV207" s="287"/>
      <c r="EW207" s="287"/>
      <c r="EX207" s="287"/>
      <c r="EY207" s="287"/>
      <c r="EZ207" s="287"/>
      <c r="FA207" s="287"/>
      <c r="FB207" s="287"/>
      <c r="FC207" s="287"/>
      <c r="FD207" s="287"/>
      <c r="FE207" s="287"/>
      <c r="FF207" s="287"/>
      <c r="FG207" s="287"/>
      <c r="FH207" s="287"/>
      <c r="FI207" s="287"/>
      <c r="FJ207" s="287"/>
      <c r="FK207" s="287"/>
      <c r="FL207" s="287"/>
      <c r="FM207" s="287"/>
      <c r="FN207" s="287"/>
      <c r="FO207" s="287"/>
      <c r="FP207" s="287"/>
      <c r="FQ207" s="287"/>
      <c r="FR207" s="287"/>
      <c r="FS207" s="287"/>
      <c r="FT207" s="287"/>
      <c r="FU207" s="287"/>
      <c r="FV207" s="287"/>
      <c r="FW207" s="287"/>
      <c r="FX207" s="287"/>
      <c r="FY207" s="287"/>
      <c r="FZ207" s="287"/>
      <c r="GA207" s="287"/>
      <c r="GB207" s="287"/>
      <c r="GC207" s="287"/>
      <c r="GD207" s="287"/>
      <c r="GE207" s="287"/>
      <c r="GF207" s="287"/>
      <c r="GG207" s="287"/>
      <c r="GH207" s="287"/>
      <c r="GI207" s="287"/>
      <c r="GJ207" s="287"/>
      <c r="GK207" s="287"/>
      <c r="GL207" s="287"/>
      <c r="GM207" s="287"/>
      <c r="GN207" s="287"/>
      <c r="GO207" s="287"/>
      <c r="GP207" s="287"/>
      <c r="GQ207" s="287"/>
      <c r="GR207" s="287"/>
      <c r="GS207" s="287"/>
      <c r="GT207" s="287"/>
      <c r="GU207" s="287"/>
      <c r="GV207" s="287"/>
      <c r="GW207" s="287"/>
    </row>
    <row r="208" spans="2:205" s="16" customFormat="1" ht="27" customHeight="1">
      <c r="B208" s="98" t="s">
        <v>49</v>
      </c>
      <c r="C208" s="29"/>
      <c r="D208" s="28">
        <v>10</v>
      </c>
      <c r="E208" s="28">
        <v>10</v>
      </c>
      <c r="F208" s="29"/>
      <c r="G208" s="29"/>
      <c r="H208" s="29"/>
      <c r="I208" s="29"/>
      <c r="J208" s="29"/>
      <c r="K208" s="29"/>
      <c r="L208" s="29"/>
      <c r="M208" s="29"/>
      <c r="N208" s="85"/>
      <c r="O208" s="29"/>
      <c r="P208" s="148"/>
      <c r="Q208" s="148"/>
      <c r="R208" s="29"/>
      <c r="S208" s="29"/>
      <c r="T208" s="288"/>
      <c r="U208" s="288"/>
      <c r="V208" s="288"/>
      <c r="W208" s="288"/>
      <c r="X208" s="288"/>
      <c r="Y208" s="288"/>
      <c r="Z208" s="288"/>
      <c r="AA208" s="288"/>
      <c r="AB208" s="288"/>
      <c r="AC208" s="288"/>
      <c r="AD208" s="288"/>
      <c r="AE208" s="288"/>
      <c r="AF208" s="288"/>
      <c r="AG208" s="288"/>
      <c r="AH208" s="288"/>
      <c r="AI208" s="288"/>
      <c r="AJ208" s="288"/>
      <c r="AK208" s="288"/>
      <c r="AL208" s="288"/>
      <c r="AM208" s="288"/>
      <c r="AN208" s="288"/>
      <c r="AO208" s="288"/>
      <c r="AP208" s="288"/>
      <c r="AQ208" s="288"/>
      <c r="AR208" s="288"/>
      <c r="AS208" s="288"/>
      <c r="AT208" s="288"/>
      <c r="AU208" s="288"/>
      <c r="AV208" s="288"/>
      <c r="AW208" s="288"/>
      <c r="AX208" s="288"/>
      <c r="AY208" s="288"/>
      <c r="AZ208" s="288"/>
      <c r="BA208" s="288"/>
      <c r="BB208" s="288"/>
      <c r="BC208" s="288"/>
      <c r="BD208" s="288"/>
      <c r="BE208" s="288"/>
      <c r="BF208" s="288"/>
      <c r="BG208" s="288"/>
      <c r="BH208" s="288"/>
      <c r="BI208" s="288"/>
      <c r="BJ208" s="288"/>
      <c r="BK208" s="288"/>
      <c r="BL208" s="288"/>
      <c r="BM208" s="288"/>
      <c r="BN208" s="288"/>
      <c r="BO208" s="288"/>
      <c r="BP208" s="288"/>
      <c r="BQ208" s="288"/>
      <c r="BR208" s="288"/>
      <c r="BS208" s="288"/>
      <c r="BT208" s="288"/>
      <c r="BU208" s="288"/>
      <c r="BV208" s="288"/>
      <c r="BW208" s="288"/>
      <c r="BX208" s="288"/>
      <c r="BY208" s="288"/>
      <c r="BZ208" s="288"/>
      <c r="CA208" s="288"/>
      <c r="CB208" s="288"/>
      <c r="CC208" s="288"/>
      <c r="CD208" s="288"/>
      <c r="CE208" s="288"/>
      <c r="CF208" s="288"/>
      <c r="CG208" s="288"/>
      <c r="CH208" s="288"/>
      <c r="CI208" s="288"/>
      <c r="CJ208" s="288"/>
      <c r="CK208" s="288"/>
      <c r="CL208" s="288"/>
      <c r="CM208" s="288"/>
      <c r="CN208" s="288"/>
      <c r="CO208" s="288"/>
      <c r="CP208" s="288"/>
      <c r="CQ208" s="288"/>
      <c r="CR208" s="288"/>
      <c r="CS208" s="288"/>
      <c r="CT208" s="288"/>
      <c r="CU208" s="288"/>
      <c r="CV208" s="288"/>
      <c r="CW208" s="288"/>
      <c r="CX208" s="288"/>
      <c r="CY208" s="288"/>
      <c r="CZ208" s="288"/>
      <c r="DA208" s="288"/>
      <c r="DB208" s="288"/>
      <c r="DC208" s="288"/>
      <c r="DD208" s="288"/>
      <c r="DE208" s="288"/>
      <c r="DF208" s="288"/>
      <c r="DG208" s="288"/>
      <c r="DH208" s="288"/>
      <c r="DI208" s="288"/>
      <c r="DJ208" s="288"/>
      <c r="DK208" s="288"/>
      <c r="DL208" s="288"/>
      <c r="DM208" s="288"/>
      <c r="DN208" s="288"/>
      <c r="DO208" s="288"/>
      <c r="DP208" s="288"/>
      <c r="DQ208" s="288"/>
      <c r="DR208" s="288"/>
      <c r="DS208" s="288"/>
      <c r="DT208" s="288"/>
      <c r="DU208" s="288"/>
      <c r="DV208" s="288"/>
      <c r="DW208" s="288"/>
      <c r="DX208" s="288"/>
      <c r="DY208" s="288"/>
      <c r="DZ208" s="288"/>
      <c r="EA208" s="288"/>
      <c r="EB208" s="288"/>
      <c r="EC208" s="288"/>
      <c r="ED208" s="288"/>
      <c r="EE208" s="288"/>
      <c r="EF208" s="288"/>
      <c r="EG208" s="288"/>
      <c r="EH208" s="288"/>
      <c r="EI208" s="288"/>
      <c r="EJ208" s="288"/>
      <c r="EK208" s="288"/>
      <c r="EL208" s="288"/>
      <c r="EM208" s="288"/>
      <c r="EN208" s="288"/>
      <c r="EO208" s="288"/>
      <c r="EP208" s="288"/>
      <c r="EQ208" s="288"/>
      <c r="ER208" s="288"/>
      <c r="ES208" s="288"/>
      <c r="ET208" s="288"/>
      <c r="EU208" s="288"/>
      <c r="EV208" s="288"/>
      <c r="EW208" s="288"/>
      <c r="EX208" s="288"/>
      <c r="EY208" s="288"/>
      <c r="EZ208" s="288"/>
      <c r="FA208" s="288"/>
      <c r="FB208" s="288"/>
      <c r="FC208" s="288"/>
      <c r="FD208" s="288"/>
      <c r="FE208" s="288"/>
      <c r="FF208" s="288"/>
      <c r="FG208" s="288"/>
      <c r="FH208" s="288"/>
      <c r="FI208" s="288"/>
      <c r="FJ208" s="288"/>
      <c r="FK208" s="288"/>
      <c r="FL208" s="288"/>
      <c r="FM208" s="288"/>
      <c r="FN208" s="288"/>
      <c r="FO208" s="288"/>
      <c r="FP208" s="288"/>
      <c r="FQ208" s="288"/>
      <c r="FR208" s="288"/>
      <c r="FS208" s="288"/>
      <c r="FT208" s="288"/>
      <c r="FU208" s="288"/>
      <c r="FV208" s="288"/>
      <c r="FW208" s="288"/>
      <c r="FX208" s="288"/>
      <c r="FY208" s="288"/>
      <c r="FZ208" s="288"/>
      <c r="GA208" s="288"/>
      <c r="GB208" s="288"/>
      <c r="GC208" s="288"/>
      <c r="GD208" s="288"/>
      <c r="GE208" s="288"/>
      <c r="GF208" s="288"/>
      <c r="GG208" s="288"/>
      <c r="GH208" s="288"/>
      <c r="GI208" s="288"/>
      <c r="GJ208" s="288"/>
      <c r="GK208" s="288"/>
      <c r="GL208" s="288"/>
      <c r="GM208" s="288"/>
      <c r="GN208" s="288"/>
      <c r="GO208" s="288"/>
      <c r="GP208" s="288"/>
      <c r="GQ208" s="288"/>
      <c r="GR208" s="288"/>
      <c r="GS208" s="288"/>
      <c r="GT208" s="288"/>
      <c r="GU208" s="288"/>
      <c r="GV208" s="288"/>
      <c r="GW208" s="288"/>
    </row>
    <row r="209" spans="2:205" s="22" customFormat="1" ht="27" customHeight="1">
      <c r="B209" s="176" t="s">
        <v>132</v>
      </c>
      <c r="C209" s="173"/>
      <c r="D209" s="177"/>
      <c r="E209" s="177">
        <v>100</v>
      </c>
      <c r="F209" s="173"/>
      <c r="G209" s="173"/>
      <c r="H209" s="173"/>
      <c r="I209" s="173"/>
      <c r="J209" s="173"/>
      <c r="K209" s="173"/>
      <c r="L209" s="173"/>
      <c r="M209" s="173"/>
      <c r="N209" s="178"/>
      <c r="O209" s="173"/>
      <c r="P209" s="179"/>
      <c r="Q209" s="179"/>
      <c r="R209" s="173"/>
      <c r="S209" s="173"/>
      <c r="T209" s="287"/>
      <c r="U209" s="287"/>
      <c r="V209" s="287"/>
      <c r="W209" s="287"/>
      <c r="X209" s="287"/>
      <c r="Y209" s="287"/>
      <c r="Z209" s="287"/>
      <c r="AA209" s="287"/>
      <c r="AB209" s="287"/>
      <c r="AC209" s="287"/>
      <c r="AD209" s="287"/>
      <c r="AE209" s="287"/>
      <c r="AF209" s="287"/>
      <c r="AG209" s="287"/>
      <c r="AH209" s="287"/>
      <c r="AI209" s="287"/>
      <c r="AJ209" s="287"/>
      <c r="AK209" s="287"/>
      <c r="AL209" s="287"/>
      <c r="AM209" s="287"/>
      <c r="AN209" s="287"/>
      <c r="AO209" s="287"/>
      <c r="AP209" s="287"/>
      <c r="AQ209" s="287"/>
      <c r="AR209" s="287"/>
      <c r="AS209" s="287"/>
      <c r="AT209" s="287"/>
      <c r="AU209" s="287"/>
      <c r="AV209" s="287"/>
      <c r="AW209" s="287"/>
      <c r="AX209" s="287"/>
      <c r="AY209" s="287"/>
      <c r="AZ209" s="287"/>
      <c r="BA209" s="287"/>
      <c r="BB209" s="287"/>
      <c r="BC209" s="287"/>
      <c r="BD209" s="287"/>
      <c r="BE209" s="287"/>
      <c r="BF209" s="287"/>
      <c r="BG209" s="287"/>
      <c r="BH209" s="287"/>
      <c r="BI209" s="287"/>
      <c r="BJ209" s="287"/>
      <c r="BK209" s="287"/>
      <c r="BL209" s="287"/>
      <c r="BM209" s="287"/>
      <c r="BN209" s="287"/>
      <c r="BO209" s="287"/>
      <c r="BP209" s="287"/>
      <c r="BQ209" s="287"/>
      <c r="BR209" s="287"/>
      <c r="BS209" s="287"/>
      <c r="BT209" s="287"/>
      <c r="BU209" s="287"/>
      <c r="BV209" s="287"/>
      <c r="BW209" s="287"/>
      <c r="BX209" s="287"/>
      <c r="BY209" s="287"/>
      <c r="BZ209" s="287"/>
      <c r="CA209" s="287"/>
      <c r="CB209" s="287"/>
      <c r="CC209" s="287"/>
      <c r="CD209" s="287"/>
      <c r="CE209" s="287"/>
      <c r="CF209" s="287"/>
      <c r="CG209" s="287"/>
      <c r="CH209" s="287"/>
      <c r="CI209" s="287"/>
      <c r="CJ209" s="287"/>
      <c r="CK209" s="287"/>
      <c r="CL209" s="287"/>
      <c r="CM209" s="287"/>
      <c r="CN209" s="287"/>
      <c r="CO209" s="287"/>
      <c r="CP209" s="287"/>
      <c r="CQ209" s="287"/>
      <c r="CR209" s="287"/>
      <c r="CS209" s="287"/>
      <c r="CT209" s="287"/>
      <c r="CU209" s="287"/>
      <c r="CV209" s="287"/>
      <c r="CW209" s="287"/>
      <c r="CX209" s="287"/>
      <c r="CY209" s="287"/>
      <c r="CZ209" s="287"/>
      <c r="DA209" s="287"/>
      <c r="DB209" s="287"/>
      <c r="DC209" s="287"/>
      <c r="DD209" s="287"/>
      <c r="DE209" s="287"/>
      <c r="DF209" s="287"/>
      <c r="DG209" s="287"/>
      <c r="DH209" s="287"/>
      <c r="DI209" s="287"/>
      <c r="DJ209" s="287"/>
      <c r="DK209" s="287"/>
      <c r="DL209" s="287"/>
      <c r="DM209" s="287"/>
      <c r="DN209" s="287"/>
      <c r="DO209" s="287"/>
      <c r="DP209" s="287"/>
      <c r="DQ209" s="287"/>
      <c r="DR209" s="287"/>
      <c r="DS209" s="287"/>
      <c r="DT209" s="287"/>
      <c r="DU209" s="287"/>
      <c r="DV209" s="287"/>
      <c r="DW209" s="287"/>
      <c r="DX209" s="287"/>
      <c r="DY209" s="287"/>
      <c r="DZ209" s="287"/>
      <c r="EA209" s="287"/>
      <c r="EB209" s="287"/>
      <c r="EC209" s="287"/>
      <c r="ED209" s="287"/>
      <c r="EE209" s="287"/>
      <c r="EF209" s="287"/>
      <c r="EG209" s="287"/>
      <c r="EH209" s="287"/>
      <c r="EI209" s="287"/>
      <c r="EJ209" s="287"/>
      <c r="EK209" s="287"/>
      <c r="EL209" s="287"/>
      <c r="EM209" s="287"/>
      <c r="EN209" s="287"/>
      <c r="EO209" s="287"/>
      <c r="EP209" s="287"/>
      <c r="EQ209" s="287"/>
      <c r="ER209" s="287"/>
      <c r="ES209" s="287"/>
      <c r="ET209" s="287"/>
      <c r="EU209" s="287"/>
      <c r="EV209" s="287"/>
      <c r="EW209" s="287"/>
      <c r="EX209" s="287"/>
      <c r="EY209" s="287"/>
      <c r="EZ209" s="287"/>
      <c r="FA209" s="287"/>
      <c r="FB209" s="287"/>
      <c r="FC209" s="287"/>
      <c r="FD209" s="287"/>
      <c r="FE209" s="287"/>
      <c r="FF209" s="287"/>
      <c r="FG209" s="287"/>
      <c r="FH209" s="287"/>
      <c r="FI209" s="287"/>
      <c r="FJ209" s="287"/>
      <c r="FK209" s="287"/>
      <c r="FL209" s="287"/>
      <c r="FM209" s="287"/>
      <c r="FN209" s="287"/>
      <c r="FO209" s="287"/>
      <c r="FP209" s="287"/>
      <c r="FQ209" s="287"/>
      <c r="FR209" s="287"/>
      <c r="FS209" s="287"/>
      <c r="FT209" s="287"/>
      <c r="FU209" s="287"/>
      <c r="FV209" s="287"/>
      <c r="FW209" s="287"/>
      <c r="FX209" s="287"/>
      <c r="FY209" s="287"/>
      <c r="FZ209" s="287"/>
      <c r="GA209" s="287"/>
      <c r="GB209" s="287"/>
      <c r="GC209" s="287"/>
      <c r="GD209" s="287"/>
      <c r="GE209" s="287"/>
      <c r="GF209" s="287"/>
      <c r="GG209" s="287"/>
      <c r="GH209" s="287"/>
      <c r="GI209" s="287"/>
      <c r="GJ209" s="287"/>
      <c r="GK209" s="287"/>
      <c r="GL209" s="287"/>
      <c r="GM209" s="287"/>
      <c r="GN209" s="287"/>
      <c r="GO209" s="287"/>
      <c r="GP209" s="287"/>
      <c r="GQ209" s="287"/>
      <c r="GR209" s="287"/>
      <c r="GS209" s="287"/>
      <c r="GT209" s="287"/>
      <c r="GU209" s="287"/>
      <c r="GV209" s="287"/>
      <c r="GW209" s="287"/>
    </row>
    <row r="210" spans="2:205" s="37" customFormat="1" ht="27" customHeight="1">
      <c r="B210" s="98" t="s">
        <v>14</v>
      </c>
      <c r="C210" s="29"/>
      <c r="D210" s="28">
        <v>0.7</v>
      </c>
      <c r="E210" s="28">
        <v>0.7</v>
      </c>
      <c r="F210" s="29"/>
      <c r="G210" s="29"/>
      <c r="H210" s="29"/>
      <c r="I210" s="29"/>
      <c r="J210" s="29"/>
      <c r="K210" s="29"/>
      <c r="L210" s="29"/>
      <c r="M210" s="29"/>
      <c r="N210" s="85"/>
      <c r="O210" s="29"/>
      <c r="P210" s="148"/>
      <c r="Q210" s="148"/>
      <c r="R210" s="29"/>
      <c r="S210" s="29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</row>
    <row r="211" spans="2:205" s="21" customFormat="1" ht="66" customHeight="1">
      <c r="B211" s="89" t="s">
        <v>24</v>
      </c>
      <c r="C211" s="26">
        <v>100</v>
      </c>
      <c r="D211" s="26"/>
      <c r="E211" s="26"/>
      <c r="F211" s="30"/>
      <c r="G211" s="30"/>
      <c r="H211" s="30"/>
      <c r="I211" s="30"/>
      <c r="J211" s="30"/>
      <c r="K211" s="30">
        <f>SUM(K212:K213)</f>
        <v>45.38</v>
      </c>
      <c r="L211" s="30"/>
      <c r="M211" s="30"/>
      <c r="N211" s="52"/>
      <c r="O211" s="30"/>
      <c r="P211" s="180"/>
      <c r="Q211" s="180"/>
      <c r="R211" s="30"/>
      <c r="S211" s="30"/>
      <c r="T211" s="504"/>
      <c r="U211" s="286"/>
      <c r="V211" s="286"/>
      <c r="W211" s="286"/>
      <c r="X211" s="286"/>
      <c r="Y211" s="286"/>
      <c r="Z211" s="286"/>
      <c r="AA211" s="286"/>
      <c r="AB211" s="286"/>
      <c r="AC211" s="286"/>
      <c r="AD211" s="286"/>
      <c r="AE211" s="286"/>
      <c r="AF211" s="286"/>
      <c r="AG211" s="286"/>
      <c r="AH211" s="286"/>
      <c r="AI211" s="286"/>
      <c r="AJ211" s="286"/>
      <c r="AK211" s="286"/>
      <c r="AL211" s="286"/>
      <c r="AM211" s="286"/>
      <c r="AN211" s="286"/>
      <c r="AO211" s="286"/>
      <c r="AP211" s="286"/>
      <c r="AQ211" s="286"/>
      <c r="AR211" s="286"/>
      <c r="AS211" s="286"/>
      <c r="AT211" s="286"/>
      <c r="AU211" s="286"/>
      <c r="AV211" s="286"/>
      <c r="AW211" s="286"/>
      <c r="AX211" s="286"/>
      <c r="AY211" s="286"/>
      <c r="AZ211" s="286"/>
      <c r="BA211" s="286"/>
      <c r="BB211" s="286"/>
      <c r="BC211" s="286"/>
      <c r="BD211" s="286"/>
      <c r="BE211" s="286"/>
      <c r="BF211" s="286"/>
      <c r="BG211" s="286"/>
      <c r="BH211" s="286"/>
      <c r="BI211" s="286"/>
      <c r="BJ211" s="286"/>
      <c r="BK211" s="286"/>
      <c r="BL211" s="286"/>
      <c r="BM211" s="286"/>
      <c r="BN211" s="286"/>
      <c r="BO211" s="286"/>
      <c r="BP211" s="286"/>
      <c r="BQ211" s="286"/>
      <c r="BR211" s="286"/>
      <c r="BS211" s="286"/>
      <c r="BT211" s="286"/>
      <c r="BU211" s="286"/>
      <c r="BV211" s="286"/>
      <c r="BW211" s="286"/>
      <c r="BX211" s="286"/>
      <c r="BY211" s="286"/>
      <c r="BZ211" s="286"/>
      <c r="CA211" s="286"/>
      <c r="CB211" s="286"/>
      <c r="CC211" s="286"/>
      <c r="CD211" s="286"/>
      <c r="CE211" s="286"/>
      <c r="CF211" s="286"/>
      <c r="CG211" s="286"/>
      <c r="CH211" s="286"/>
      <c r="CI211" s="286"/>
      <c r="CJ211" s="286"/>
      <c r="CK211" s="286"/>
      <c r="CL211" s="286"/>
      <c r="CM211" s="286"/>
      <c r="CN211" s="286"/>
      <c r="CO211" s="286"/>
      <c r="CP211" s="286"/>
      <c r="CQ211" s="286"/>
      <c r="CR211" s="286"/>
      <c r="CS211" s="286"/>
      <c r="CT211" s="286"/>
      <c r="CU211" s="286"/>
      <c r="CV211" s="286"/>
      <c r="CW211" s="286"/>
      <c r="CX211" s="286"/>
      <c r="CY211" s="286"/>
      <c r="CZ211" s="286"/>
      <c r="DA211" s="286"/>
      <c r="DB211" s="286"/>
      <c r="DC211" s="286"/>
      <c r="DD211" s="286"/>
      <c r="DE211" s="286"/>
      <c r="DF211" s="286"/>
      <c r="DG211" s="286"/>
      <c r="DH211" s="286"/>
      <c r="DI211" s="286"/>
      <c r="DJ211" s="286"/>
      <c r="DK211" s="286"/>
      <c r="DL211" s="286"/>
      <c r="DM211" s="286"/>
      <c r="DN211" s="286"/>
      <c r="DO211" s="286"/>
      <c r="DP211" s="286"/>
      <c r="DQ211" s="286"/>
      <c r="DR211" s="286"/>
      <c r="DS211" s="286"/>
      <c r="DT211" s="286"/>
      <c r="DU211" s="286"/>
      <c r="DV211" s="286"/>
      <c r="DW211" s="286"/>
      <c r="DX211" s="286"/>
      <c r="DY211" s="286"/>
      <c r="DZ211" s="286"/>
      <c r="EA211" s="286"/>
      <c r="EB211" s="286"/>
      <c r="EC211" s="286"/>
      <c r="ED211" s="286"/>
      <c r="EE211" s="286"/>
      <c r="EF211" s="286"/>
      <c r="EG211" s="286"/>
      <c r="EH211" s="286"/>
      <c r="EI211" s="286"/>
      <c r="EJ211" s="286"/>
      <c r="EK211" s="286"/>
      <c r="EL211" s="286"/>
      <c r="EM211" s="286"/>
      <c r="EN211" s="286"/>
      <c r="EO211" s="286"/>
      <c r="EP211" s="286"/>
      <c r="EQ211" s="286"/>
      <c r="ER211" s="286"/>
      <c r="ES211" s="286"/>
      <c r="ET211" s="286"/>
      <c r="EU211" s="286"/>
      <c r="EV211" s="286"/>
      <c r="EW211" s="286"/>
      <c r="EX211" s="286"/>
      <c r="EY211" s="286"/>
      <c r="EZ211" s="286"/>
      <c r="FA211" s="286"/>
      <c r="FB211" s="286"/>
      <c r="FC211" s="286"/>
      <c r="FD211" s="286"/>
      <c r="FE211" s="286"/>
      <c r="FF211" s="286"/>
      <c r="FG211" s="286"/>
      <c r="FH211" s="286"/>
      <c r="FI211" s="286"/>
      <c r="FJ211" s="286"/>
      <c r="FK211" s="286"/>
      <c r="FL211" s="286"/>
      <c r="FM211" s="286"/>
      <c r="FN211" s="286"/>
      <c r="FO211" s="286"/>
      <c r="FP211" s="286"/>
      <c r="FQ211" s="286"/>
      <c r="FR211" s="286"/>
      <c r="FS211" s="286"/>
      <c r="FT211" s="286"/>
      <c r="FU211" s="286"/>
      <c r="FV211" s="286"/>
      <c r="FW211" s="286"/>
      <c r="FX211" s="286"/>
      <c r="FY211" s="286"/>
      <c r="FZ211" s="286"/>
      <c r="GA211" s="286"/>
      <c r="GB211" s="286"/>
      <c r="GC211" s="286"/>
      <c r="GD211" s="286"/>
      <c r="GE211" s="286"/>
      <c r="GF211" s="286"/>
      <c r="GG211" s="286"/>
      <c r="GH211" s="286"/>
      <c r="GI211" s="286"/>
      <c r="GJ211" s="286"/>
      <c r="GK211" s="286"/>
      <c r="GL211" s="286"/>
      <c r="GM211" s="286"/>
      <c r="GN211" s="286"/>
      <c r="GO211" s="286"/>
      <c r="GP211" s="286"/>
      <c r="GQ211" s="286"/>
      <c r="GR211" s="286"/>
      <c r="GS211" s="286"/>
      <c r="GT211" s="286"/>
      <c r="GU211" s="286"/>
      <c r="GV211" s="286"/>
      <c r="GW211" s="286"/>
    </row>
    <row r="212" spans="2:205" s="37" customFormat="1" ht="39" customHeight="1">
      <c r="B212" s="100" t="s">
        <v>156</v>
      </c>
      <c r="C212" s="29"/>
      <c r="D212" s="28">
        <v>108</v>
      </c>
      <c r="E212" s="28">
        <v>108</v>
      </c>
      <c r="F212" s="29"/>
      <c r="G212" s="29"/>
      <c r="H212" s="29"/>
      <c r="I212" s="29"/>
      <c r="J212" s="29">
        <v>360</v>
      </c>
      <c r="K212" s="29">
        <f>J212*D212/1000</f>
        <v>38.88</v>
      </c>
      <c r="L212" s="29"/>
      <c r="M212" s="29"/>
      <c r="N212" s="85"/>
      <c r="O212" s="29"/>
      <c r="P212" s="148"/>
      <c r="Q212" s="148"/>
      <c r="R212" s="29"/>
      <c r="S212" s="29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</row>
    <row r="213" spans="2:205" s="37" customFormat="1" ht="24" customHeight="1">
      <c r="B213" s="98" t="s">
        <v>49</v>
      </c>
      <c r="C213" s="29"/>
      <c r="D213" s="28">
        <v>10</v>
      </c>
      <c r="E213" s="28">
        <v>10</v>
      </c>
      <c r="F213" s="29"/>
      <c r="G213" s="29"/>
      <c r="H213" s="29"/>
      <c r="I213" s="29"/>
      <c r="J213" s="29">
        <v>650</v>
      </c>
      <c r="K213" s="29">
        <f>J213*D213/1000</f>
        <v>6.5</v>
      </c>
      <c r="L213" s="29"/>
      <c r="M213" s="29"/>
      <c r="N213" s="85"/>
      <c r="O213" s="29"/>
      <c r="P213" s="148"/>
      <c r="Q213" s="148"/>
      <c r="R213" s="29"/>
      <c r="S213" s="29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</row>
    <row r="214" spans="2:19" ht="31.5">
      <c r="B214" s="96" t="s">
        <v>238</v>
      </c>
      <c r="C214" s="32">
        <v>180</v>
      </c>
      <c r="D214" s="32"/>
      <c r="E214" s="32"/>
      <c r="F214" s="32">
        <v>7.1</v>
      </c>
      <c r="G214" s="32">
        <v>6</v>
      </c>
      <c r="H214" s="32">
        <v>47</v>
      </c>
      <c r="I214" s="32">
        <v>256</v>
      </c>
      <c r="J214" s="32"/>
      <c r="K214" s="32">
        <f>SUM(K215:K217)</f>
        <v>8.0081</v>
      </c>
      <c r="L214" s="33">
        <v>0</v>
      </c>
      <c r="M214" s="32">
        <v>0.07</v>
      </c>
      <c r="N214" s="47">
        <v>34</v>
      </c>
      <c r="O214" s="33">
        <v>0.1</v>
      </c>
      <c r="P214" s="74">
        <v>14.5</v>
      </c>
      <c r="Q214" s="47">
        <v>46.1</v>
      </c>
      <c r="R214" s="32">
        <v>9.7</v>
      </c>
      <c r="S214" s="32">
        <v>0.9</v>
      </c>
    </row>
    <row r="215" spans="2:19" ht="28.5" customHeight="1">
      <c r="B215" s="320" t="s">
        <v>97</v>
      </c>
      <c r="C215" s="305"/>
      <c r="D215" s="307">
        <v>63</v>
      </c>
      <c r="E215" s="307">
        <v>63</v>
      </c>
      <c r="F215" s="309"/>
      <c r="G215" s="309"/>
      <c r="H215" s="309"/>
      <c r="I215" s="309"/>
      <c r="J215" s="309">
        <v>54.7</v>
      </c>
      <c r="K215" s="309">
        <f>J215*D215/1000</f>
        <v>3.4461000000000004</v>
      </c>
      <c r="L215" s="309"/>
      <c r="M215" s="309"/>
      <c r="N215" s="309"/>
      <c r="O215" s="309"/>
      <c r="P215" s="321"/>
      <c r="Q215" s="321"/>
      <c r="R215" s="309"/>
      <c r="S215" s="309"/>
    </row>
    <row r="216" spans="2:19" ht="28.5" customHeight="1">
      <c r="B216" s="322" t="s">
        <v>49</v>
      </c>
      <c r="C216" s="305"/>
      <c r="D216" s="307">
        <v>7</v>
      </c>
      <c r="E216" s="307">
        <v>7</v>
      </c>
      <c r="F216" s="309"/>
      <c r="G216" s="309"/>
      <c r="H216" s="309"/>
      <c r="I216" s="309"/>
      <c r="J216" s="309">
        <v>650</v>
      </c>
      <c r="K216" s="309">
        <f>J216*D216/1000</f>
        <v>4.55</v>
      </c>
      <c r="L216" s="309"/>
      <c r="M216" s="309"/>
      <c r="N216" s="309"/>
      <c r="O216" s="309"/>
      <c r="P216" s="321"/>
      <c r="Q216" s="321"/>
      <c r="R216" s="309"/>
      <c r="S216" s="309"/>
    </row>
    <row r="217" spans="2:19" ht="28.5" customHeight="1">
      <c r="B217" s="310" t="s">
        <v>14</v>
      </c>
      <c r="C217" s="14"/>
      <c r="D217" s="25">
        <v>1</v>
      </c>
      <c r="E217" s="25">
        <v>1</v>
      </c>
      <c r="F217" s="13"/>
      <c r="G217" s="13"/>
      <c r="H217" s="13"/>
      <c r="I217" s="13"/>
      <c r="J217" s="13">
        <v>12</v>
      </c>
      <c r="K217" s="309">
        <f>J217*D217/1000</f>
        <v>0.012</v>
      </c>
      <c r="L217" s="13"/>
      <c r="M217" s="13"/>
      <c r="N217" s="13"/>
      <c r="O217" s="13"/>
      <c r="P217" s="311"/>
      <c r="Q217" s="311"/>
      <c r="R217" s="13"/>
      <c r="S217" s="13"/>
    </row>
    <row r="218" spans="2:19" s="35" customFormat="1" ht="30" customHeight="1">
      <c r="B218" s="106" t="s">
        <v>355</v>
      </c>
      <c r="C218" s="32" t="s">
        <v>406</v>
      </c>
      <c r="D218" s="32"/>
      <c r="E218" s="32"/>
      <c r="F218" s="32">
        <v>7</v>
      </c>
      <c r="G218" s="32">
        <v>8</v>
      </c>
      <c r="H218" s="32">
        <v>52</v>
      </c>
      <c r="I218" s="32">
        <v>250</v>
      </c>
      <c r="J218" s="32"/>
      <c r="K218" s="33">
        <f>SUM(K219:K226)</f>
        <v>8.246500000000001</v>
      </c>
      <c r="L218" s="33">
        <v>3.7</v>
      </c>
      <c r="M218" s="32">
        <v>0.08</v>
      </c>
      <c r="N218" s="47">
        <v>0</v>
      </c>
      <c r="O218" s="33">
        <v>4.1</v>
      </c>
      <c r="P218" s="74">
        <v>25.9</v>
      </c>
      <c r="Q218" s="47">
        <v>34.5</v>
      </c>
      <c r="R218" s="32">
        <v>23.1</v>
      </c>
      <c r="S218" s="32">
        <v>1.33</v>
      </c>
    </row>
    <row r="219" spans="2:19" ht="21.75" customHeight="1">
      <c r="B219" s="116" t="s">
        <v>97</v>
      </c>
      <c r="C219" s="32"/>
      <c r="D219" s="43">
        <v>57</v>
      </c>
      <c r="E219" s="43">
        <v>57</v>
      </c>
      <c r="F219" s="45"/>
      <c r="G219" s="45"/>
      <c r="H219" s="45"/>
      <c r="I219" s="45"/>
      <c r="J219" s="43">
        <v>54.7</v>
      </c>
      <c r="K219" s="60">
        <f>J219*D219/1000</f>
        <v>3.1179</v>
      </c>
      <c r="L219" s="45"/>
      <c r="M219" s="45"/>
      <c r="N219" s="45"/>
      <c r="O219" s="45"/>
      <c r="P219" s="115"/>
      <c r="Q219" s="115"/>
      <c r="R219" s="45"/>
      <c r="S219" s="45"/>
    </row>
    <row r="220" spans="2:19" ht="21.75" customHeight="1">
      <c r="B220" s="116" t="s">
        <v>49</v>
      </c>
      <c r="C220" s="32"/>
      <c r="D220" s="43">
        <v>2.5</v>
      </c>
      <c r="E220" s="43">
        <v>2.5</v>
      </c>
      <c r="F220" s="45"/>
      <c r="G220" s="45"/>
      <c r="H220" s="45"/>
      <c r="I220" s="45"/>
      <c r="J220" s="43">
        <v>650</v>
      </c>
      <c r="K220" s="60">
        <f aca="true" t="shared" si="6" ref="K220:K226">J220*D220/1000</f>
        <v>1.625</v>
      </c>
      <c r="L220" s="45"/>
      <c r="M220" s="45"/>
      <c r="N220" s="45"/>
      <c r="O220" s="45"/>
      <c r="P220" s="115"/>
      <c r="Q220" s="115"/>
      <c r="R220" s="45"/>
      <c r="S220" s="45"/>
    </row>
    <row r="221" spans="2:19" ht="21.75" customHeight="1">
      <c r="B221" s="116" t="s">
        <v>46</v>
      </c>
      <c r="C221" s="32"/>
      <c r="D221" s="43">
        <v>24</v>
      </c>
      <c r="E221" s="43">
        <v>20</v>
      </c>
      <c r="F221" s="45"/>
      <c r="G221" s="45"/>
      <c r="H221" s="45"/>
      <c r="I221" s="45"/>
      <c r="J221" s="43">
        <v>38.4</v>
      </c>
      <c r="K221" s="60">
        <f t="shared" si="6"/>
        <v>0.9215999999999999</v>
      </c>
      <c r="L221" s="45"/>
      <c r="M221" s="45"/>
      <c r="N221" s="45"/>
      <c r="O221" s="45"/>
      <c r="P221" s="115"/>
      <c r="Q221" s="115"/>
      <c r="R221" s="45"/>
      <c r="S221" s="45"/>
    </row>
    <row r="222" spans="2:19" ht="21.75" customHeight="1">
      <c r="B222" s="116" t="s">
        <v>136</v>
      </c>
      <c r="C222" s="32"/>
      <c r="D222" s="43">
        <v>32</v>
      </c>
      <c r="E222" s="43">
        <v>26</v>
      </c>
      <c r="F222" s="45"/>
      <c r="G222" s="45"/>
      <c r="H222" s="45"/>
      <c r="I222" s="45"/>
      <c r="J222" s="43"/>
      <c r="K222" s="60">
        <f t="shared" si="6"/>
        <v>0</v>
      </c>
      <c r="L222" s="45"/>
      <c r="M222" s="45"/>
      <c r="N222" s="45"/>
      <c r="O222" s="45"/>
      <c r="P222" s="115"/>
      <c r="Q222" s="115"/>
      <c r="R222" s="45"/>
      <c r="S222" s="45"/>
    </row>
    <row r="223" spans="2:19" ht="21.75" customHeight="1">
      <c r="B223" s="116" t="s">
        <v>98</v>
      </c>
      <c r="C223" s="32"/>
      <c r="D223" s="43">
        <v>35</v>
      </c>
      <c r="E223" s="43">
        <v>26</v>
      </c>
      <c r="F223" s="45"/>
      <c r="G223" s="45"/>
      <c r="H223" s="45"/>
      <c r="I223" s="45"/>
      <c r="J223" s="43">
        <v>48</v>
      </c>
      <c r="K223" s="60">
        <f t="shared" si="6"/>
        <v>1.68</v>
      </c>
      <c r="L223" s="45"/>
      <c r="M223" s="45"/>
      <c r="N223" s="45"/>
      <c r="O223" s="45"/>
      <c r="P223" s="115"/>
      <c r="Q223" s="115"/>
      <c r="R223" s="45"/>
      <c r="S223" s="45"/>
    </row>
    <row r="224" spans="2:19" ht="25.5" customHeight="1">
      <c r="B224" s="116" t="s">
        <v>149</v>
      </c>
      <c r="C224" s="32"/>
      <c r="D224" s="43">
        <v>51</v>
      </c>
      <c r="E224" s="43">
        <v>40</v>
      </c>
      <c r="F224" s="45"/>
      <c r="G224" s="45"/>
      <c r="H224" s="45"/>
      <c r="I224" s="45"/>
      <c r="J224" s="43"/>
      <c r="K224" s="60">
        <f t="shared" si="6"/>
        <v>0</v>
      </c>
      <c r="L224" s="45"/>
      <c r="M224" s="45"/>
      <c r="N224" s="45"/>
      <c r="O224" s="45"/>
      <c r="P224" s="115"/>
      <c r="Q224" s="115"/>
      <c r="R224" s="45"/>
      <c r="S224" s="45"/>
    </row>
    <row r="225" spans="2:19" ht="21.75" customHeight="1">
      <c r="B225" s="116" t="s">
        <v>48</v>
      </c>
      <c r="C225" s="32"/>
      <c r="D225" s="43">
        <v>5</v>
      </c>
      <c r="E225" s="43">
        <v>5</v>
      </c>
      <c r="F225" s="45"/>
      <c r="G225" s="45"/>
      <c r="H225" s="45"/>
      <c r="I225" s="45"/>
      <c r="J225" s="43">
        <v>178</v>
      </c>
      <c r="K225" s="60">
        <f t="shared" si="6"/>
        <v>0.89</v>
      </c>
      <c r="L225" s="45"/>
      <c r="M225" s="45"/>
      <c r="N225" s="45"/>
      <c r="O225" s="45"/>
      <c r="P225" s="115"/>
      <c r="Q225" s="115"/>
      <c r="R225" s="45"/>
      <c r="S225" s="45"/>
    </row>
    <row r="226" spans="2:205" s="37" customFormat="1" ht="20.25" customHeight="1">
      <c r="B226" s="98" t="s">
        <v>14</v>
      </c>
      <c r="C226" s="26"/>
      <c r="D226" s="28">
        <v>1</v>
      </c>
      <c r="E226" s="28">
        <v>1</v>
      </c>
      <c r="F226" s="29"/>
      <c r="G226" s="29"/>
      <c r="H226" s="29"/>
      <c r="I226" s="29"/>
      <c r="J226" s="28">
        <v>12</v>
      </c>
      <c r="K226" s="60">
        <f t="shared" si="6"/>
        <v>0.012</v>
      </c>
      <c r="L226" s="29"/>
      <c r="M226" s="29"/>
      <c r="N226" s="29"/>
      <c r="O226" s="29"/>
      <c r="P226" s="148"/>
      <c r="Q226" s="148"/>
      <c r="R226" s="29"/>
      <c r="S226" s="29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</row>
    <row r="227" spans="2:205" s="12" customFormat="1" ht="39.75" customHeight="1">
      <c r="B227" s="107" t="s">
        <v>344</v>
      </c>
      <c r="C227" s="26">
        <v>200</v>
      </c>
      <c r="D227" s="26"/>
      <c r="E227" s="26"/>
      <c r="F227" s="27">
        <v>0.18</v>
      </c>
      <c r="G227" s="27">
        <v>0.18</v>
      </c>
      <c r="H227" s="27">
        <v>13.4</v>
      </c>
      <c r="I227" s="26">
        <v>57</v>
      </c>
      <c r="J227" s="26"/>
      <c r="K227" s="50">
        <f>SUM(K228:K230)</f>
        <v>6.3368</v>
      </c>
      <c r="L227" s="27">
        <v>1.6</v>
      </c>
      <c r="M227" s="27">
        <v>0.01</v>
      </c>
      <c r="N227" s="27">
        <v>0</v>
      </c>
      <c r="O227" s="27">
        <v>0.08</v>
      </c>
      <c r="P227" s="27">
        <v>6.79</v>
      </c>
      <c r="Q227" s="27">
        <v>0.91</v>
      </c>
      <c r="R227" s="27">
        <v>3.4</v>
      </c>
      <c r="S227" s="27">
        <v>0.91</v>
      </c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  <c r="DC227" s="11"/>
      <c r="DD227" s="11"/>
      <c r="DE227" s="11"/>
      <c r="DF227" s="11"/>
      <c r="DG227" s="11"/>
      <c r="DH227" s="11"/>
      <c r="DI227" s="11"/>
      <c r="DJ227" s="11"/>
      <c r="DK227" s="11"/>
      <c r="DL227" s="11"/>
      <c r="DM227" s="11"/>
      <c r="DN227" s="11"/>
      <c r="DO227" s="11"/>
      <c r="DP227" s="11"/>
      <c r="DQ227" s="11"/>
      <c r="DR227" s="11"/>
      <c r="DS227" s="11"/>
      <c r="DT227" s="11"/>
      <c r="DU227" s="11"/>
      <c r="DV227" s="11"/>
      <c r="DW227" s="11"/>
      <c r="DX227" s="11"/>
      <c r="DY227" s="11"/>
      <c r="DZ227" s="11"/>
      <c r="EA227" s="11"/>
      <c r="EB227" s="11"/>
      <c r="EC227" s="11"/>
      <c r="ED227" s="11"/>
      <c r="EE227" s="11"/>
      <c r="EF227" s="11"/>
      <c r="EG227" s="11"/>
      <c r="EH227" s="11"/>
      <c r="EI227" s="11"/>
      <c r="EJ227" s="11"/>
      <c r="EK227" s="11"/>
      <c r="EL227" s="11"/>
      <c r="EM227" s="11"/>
      <c r="EN227" s="11"/>
      <c r="EO227" s="11"/>
      <c r="EP227" s="11"/>
      <c r="EQ227" s="11"/>
      <c r="ER227" s="11"/>
      <c r="ES227" s="11"/>
      <c r="ET227" s="11"/>
      <c r="EU227" s="11"/>
      <c r="EV227" s="11"/>
      <c r="EW227" s="11"/>
      <c r="EX227" s="11"/>
      <c r="EY227" s="11"/>
      <c r="EZ227" s="11"/>
      <c r="FA227" s="11"/>
      <c r="FB227" s="11"/>
      <c r="FC227" s="11"/>
      <c r="FD227" s="11"/>
      <c r="FE227" s="11"/>
      <c r="FF227" s="11"/>
      <c r="FG227" s="11"/>
      <c r="FH227" s="11"/>
      <c r="FI227" s="11"/>
      <c r="FJ227" s="11"/>
      <c r="FK227" s="11"/>
      <c r="FL227" s="11"/>
      <c r="FM227" s="11"/>
      <c r="FN227" s="11"/>
      <c r="FO227" s="11"/>
      <c r="FP227" s="11"/>
      <c r="FQ227" s="11"/>
      <c r="FR227" s="11"/>
      <c r="FS227" s="11"/>
      <c r="FT227" s="11"/>
      <c r="FU227" s="11"/>
      <c r="FV227" s="11"/>
      <c r="FW227" s="11"/>
      <c r="FX227" s="11"/>
      <c r="FY227" s="11"/>
      <c r="FZ227" s="11"/>
      <c r="GA227" s="11"/>
      <c r="GB227" s="11"/>
      <c r="GC227" s="11"/>
      <c r="GD227" s="11"/>
      <c r="GE227" s="11"/>
      <c r="GF227" s="11"/>
      <c r="GG227" s="11"/>
      <c r="GH227" s="11"/>
      <c r="GI227" s="11"/>
      <c r="GJ227" s="11"/>
      <c r="GK227" s="11"/>
      <c r="GL227" s="11"/>
      <c r="GM227" s="11"/>
      <c r="GN227" s="11"/>
      <c r="GO227" s="11"/>
      <c r="GP227" s="11"/>
      <c r="GQ227" s="11"/>
      <c r="GR227" s="11"/>
      <c r="GS227" s="11"/>
      <c r="GT227" s="11"/>
      <c r="GU227" s="11"/>
      <c r="GV227" s="11"/>
      <c r="GW227" s="11"/>
    </row>
    <row r="228" spans="2:205" s="37" customFormat="1" ht="27.75" customHeight="1">
      <c r="B228" s="98" t="s">
        <v>103</v>
      </c>
      <c r="C228" s="29"/>
      <c r="D228" s="28">
        <v>50</v>
      </c>
      <c r="E228" s="28">
        <v>45</v>
      </c>
      <c r="F228" s="29"/>
      <c r="G228" s="29"/>
      <c r="H228" s="29"/>
      <c r="I228" s="29"/>
      <c r="J228" s="29">
        <v>110.5</v>
      </c>
      <c r="K228" s="45">
        <f>J228*D228/1000</f>
        <v>5.525</v>
      </c>
      <c r="L228" s="29"/>
      <c r="M228" s="29"/>
      <c r="N228" s="29"/>
      <c r="O228" s="29"/>
      <c r="P228" s="29"/>
      <c r="Q228" s="29"/>
      <c r="R228" s="29"/>
      <c r="S228" s="29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</row>
    <row r="229" spans="2:205" s="37" customFormat="1" ht="19.5" customHeight="1">
      <c r="B229" s="98" t="s">
        <v>53</v>
      </c>
      <c r="C229" s="29"/>
      <c r="D229" s="28">
        <v>9</v>
      </c>
      <c r="E229" s="28">
        <v>9</v>
      </c>
      <c r="F229" s="29"/>
      <c r="G229" s="29"/>
      <c r="H229" s="29"/>
      <c r="I229" s="29"/>
      <c r="J229" s="29">
        <v>90.2</v>
      </c>
      <c r="K229" s="45">
        <f>J229*D229/1000</f>
        <v>0.8118000000000001</v>
      </c>
      <c r="L229" s="29"/>
      <c r="M229" s="29"/>
      <c r="N229" s="29"/>
      <c r="O229" s="29"/>
      <c r="P229" s="29"/>
      <c r="Q229" s="29"/>
      <c r="R229" s="29"/>
      <c r="S229" s="29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</row>
    <row r="230" spans="2:205" s="37" customFormat="1" ht="27.75" customHeight="1">
      <c r="B230" s="98" t="s">
        <v>45</v>
      </c>
      <c r="C230" s="29"/>
      <c r="D230" s="28">
        <v>178</v>
      </c>
      <c r="E230" s="28">
        <v>178</v>
      </c>
      <c r="F230" s="29"/>
      <c r="G230" s="29"/>
      <c r="H230" s="29"/>
      <c r="I230" s="29"/>
      <c r="J230" s="29"/>
      <c r="K230" s="45">
        <f>J230*D230/1000</f>
        <v>0</v>
      </c>
      <c r="L230" s="29"/>
      <c r="M230" s="29"/>
      <c r="N230" s="29"/>
      <c r="O230" s="29"/>
      <c r="P230" s="29"/>
      <c r="Q230" s="29"/>
      <c r="R230" s="29"/>
      <c r="S230" s="29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</row>
    <row r="231" spans="2:24" s="35" customFormat="1" ht="45" customHeight="1">
      <c r="B231" s="96" t="s">
        <v>343</v>
      </c>
      <c r="C231" s="32">
        <v>200</v>
      </c>
      <c r="D231" s="32"/>
      <c r="E231" s="32"/>
      <c r="F231" s="32">
        <v>0.15</v>
      </c>
      <c r="G231" s="32">
        <v>0.12</v>
      </c>
      <c r="H231" s="33">
        <v>20</v>
      </c>
      <c r="I231" s="32">
        <v>85</v>
      </c>
      <c r="J231" s="32"/>
      <c r="K231" s="32">
        <f>SUM(K232:K234)</f>
        <v>10.5036</v>
      </c>
      <c r="L231" s="32">
        <v>24</v>
      </c>
      <c r="M231" s="32">
        <v>0.006</v>
      </c>
      <c r="N231" s="69">
        <v>0</v>
      </c>
      <c r="O231" s="32">
        <v>3.4</v>
      </c>
      <c r="P231" s="47">
        <v>14</v>
      </c>
      <c r="Q231" s="47">
        <v>8.9</v>
      </c>
      <c r="R231" s="32">
        <v>5.58</v>
      </c>
      <c r="S231" s="32">
        <v>0.14</v>
      </c>
      <c r="T231" s="496"/>
      <c r="U231" s="497"/>
      <c r="V231" s="497"/>
      <c r="W231" s="497"/>
      <c r="X231" s="497"/>
    </row>
    <row r="232" spans="2:19" s="3" customFormat="1" ht="23.25" customHeight="1">
      <c r="B232" s="113" t="s">
        <v>342</v>
      </c>
      <c r="C232" s="32"/>
      <c r="D232" s="43">
        <v>30</v>
      </c>
      <c r="E232" s="43">
        <v>30</v>
      </c>
      <c r="F232" s="45"/>
      <c r="G232" s="45"/>
      <c r="H232" s="45"/>
      <c r="I232" s="45"/>
      <c r="J232" s="45">
        <v>296</v>
      </c>
      <c r="K232" s="45">
        <f>J232*D232/1000</f>
        <v>8.88</v>
      </c>
      <c r="L232" s="45"/>
      <c r="M232" s="45"/>
      <c r="N232" s="114"/>
      <c r="O232" s="45"/>
      <c r="P232" s="115"/>
      <c r="Q232" s="115"/>
      <c r="R232" s="45"/>
      <c r="S232" s="45"/>
    </row>
    <row r="233" spans="2:19" s="3" customFormat="1" ht="25.5" customHeight="1">
      <c r="B233" s="113" t="s">
        <v>45</v>
      </c>
      <c r="C233" s="32"/>
      <c r="D233" s="43">
        <v>183</v>
      </c>
      <c r="E233" s="43">
        <v>183</v>
      </c>
      <c r="F233" s="45"/>
      <c r="G233" s="45"/>
      <c r="H233" s="45"/>
      <c r="I233" s="45"/>
      <c r="J233" s="45"/>
      <c r="K233" s="45">
        <f>J233*D233/1000</f>
        <v>0</v>
      </c>
      <c r="L233" s="45"/>
      <c r="M233" s="45"/>
      <c r="N233" s="114"/>
      <c r="O233" s="45"/>
      <c r="P233" s="115"/>
      <c r="Q233" s="115"/>
      <c r="R233" s="45"/>
      <c r="S233" s="45"/>
    </row>
    <row r="234" spans="2:19" s="3" customFormat="1" ht="31.5" customHeight="1">
      <c r="B234" s="116" t="s">
        <v>53</v>
      </c>
      <c r="C234" s="32"/>
      <c r="D234" s="43">
        <v>18</v>
      </c>
      <c r="E234" s="124">
        <v>18</v>
      </c>
      <c r="F234" s="123"/>
      <c r="G234" s="45"/>
      <c r="H234" s="123"/>
      <c r="I234" s="45"/>
      <c r="J234" s="123">
        <v>90.2</v>
      </c>
      <c r="K234" s="45">
        <f>J234*D234/1000</f>
        <v>1.6236000000000002</v>
      </c>
      <c r="L234" s="130"/>
      <c r="M234" s="45"/>
      <c r="N234" s="131"/>
      <c r="O234" s="45"/>
      <c r="P234" s="132"/>
      <c r="Q234" s="115"/>
      <c r="R234" s="123"/>
      <c r="S234" s="45"/>
    </row>
    <row r="235" spans="2:19" s="35" customFormat="1" ht="34.5" customHeight="1">
      <c r="B235" s="86" t="s">
        <v>165</v>
      </c>
      <c r="C235" s="53">
        <v>40</v>
      </c>
      <c r="D235" s="53"/>
      <c r="E235" s="53"/>
      <c r="F235" s="54">
        <v>3.16</v>
      </c>
      <c r="G235" s="54">
        <v>0.4</v>
      </c>
      <c r="H235" s="54">
        <v>19.4</v>
      </c>
      <c r="I235" s="55">
        <v>95</v>
      </c>
      <c r="J235" s="55">
        <v>58</v>
      </c>
      <c r="K235" s="32">
        <f>J235*C235/1000</f>
        <v>2.32</v>
      </c>
      <c r="L235" s="42">
        <v>0</v>
      </c>
      <c r="M235" s="32">
        <v>0.05</v>
      </c>
      <c r="N235" s="78">
        <v>0</v>
      </c>
      <c r="O235" s="32">
        <v>0.5</v>
      </c>
      <c r="P235" s="74">
        <v>9.2</v>
      </c>
      <c r="Q235" s="47">
        <v>35.7</v>
      </c>
      <c r="R235" s="55">
        <v>13.2</v>
      </c>
      <c r="S235" s="32">
        <v>0.8</v>
      </c>
    </row>
    <row r="236" spans="2:19" s="44" customFormat="1" ht="26.25" customHeight="1">
      <c r="B236" s="87" t="s">
        <v>392</v>
      </c>
      <c r="C236" s="32">
        <v>20</v>
      </c>
      <c r="D236" s="43"/>
      <c r="E236" s="43"/>
      <c r="F236" s="32">
        <v>0.9</v>
      </c>
      <c r="G236" s="32">
        <v>0.24</v>
      </c>
      <c r="H236" s="32">
        <v>7.8</v>
      </c>
      <c r="I236" s="69">
        <v>40</v>
      </c>
      <c r="J236" s="32">
        <v>57</v>
      </c>
      <c r="K236" s="32">
        <f>J236*C236/1000</f>
        <v>1.14</v>
      </c>
      <c r="L236" s="42">
        <v>0</v>
      </c>
      <c r="M236" s="32">
        <v>0.04</v>
      </c>
      <c r="N236" s="78">
        <v>0</v>
      </c>
      <c r="O236" s="32">
        <v>0.28</v>
      </c>
      <c r="P236" s="74">
        <v>5.8</v>
      </c>
      <c r="Q236" s="47">
        <v>30</v>
      </c>
      <c r="R236" s="33">
        <v>9.4</v>
      </c>
      <c r="S236" s="32">
        <v>0.78</v>
      </c>
    </row>
    <row r="237" spans="1:20" s="5" customFormat="1" ht="30" customHeight="1">
      <c r="A237" s="432" t="s">
        <v>395</v>
      </c>
      <c r="B237" s="433"/>
      <c r="C237" s="434">
        <v>570</v>
      </c>
      <c r="D237" s="434"/>
      <c r="E237" s="435"/>
      <c r="F237" s="436">
        <f>SUM(F198+F199+F214+F227+F235+F236)</f>
        <v>23.83</v>
      </c>
      <c r="G237" s="436">
        <f>SUM(G198+G199+G214+G227+G235+G236)</f>
        <v>23.02</v>
      </c>
      <c r="H237" s="436">
        <f>SUM(H198+H199+H214+H227+H235+H236)</f>
        <v>114.00000000000001</v>
      </c>
      <c r="I237" s="436">
        <f>SUM(I198+I199+I214+I227+I235+I236)</f>
        <v>749</v>
      </c>
      <c r="J237" s="436" t="e">
        <f>SUM(#REF!+#REF!+#REF!+#REF!+J231+J235+J236)</f>
        <v>#REF!</v>
      </c>
      <c r="K237" s="436" t="e">
        <f>SUM(#REF!+#REF!+#REF!+#REF!+K231+K235+K236)</f>
        <v>#REF!</v>
      </c>
      <c r="L237" s="436" t="e">
        <f>SUM(#REF!+#REF!+#REF!+#REF!+L231+L235+L236)</f>
        <v>#REF!</v>
      </c>
      <c r="M237" s="436" t="e">
        <f>SUM(#REF!+#REF!+#REF!+#REF!+M231+M235+M236)</f>
        <v>#REF!</v>
      </c>
      <c r="N237" s="436" t="e">
        <f>SUM(#REF!+#REF!+#REF!+#REF!+N231+N235+N236)</f>
        <v>#REF!</v>
      </c>
      <c r="O237" s="436" t="e">
        <f>SUM(#REF!+#REF!+#REF!+#REF!+O231+O235+O236)</f>
        <v>#REF!</v>
      </c>
      <c r="P237" s="436" t="e">
        <f>SUM(#REF!+#REF!+#REF!+#REF!+P231+P235+P236)</f>
        <v>#REF!</v>
      </c>
      <c r="Q237" s="436" t="e">
        <f>SUM(#REF!+#REF!+#REF!+#REF!+Q231+Q235+Q236)</f>
        <v>#REF!</v>
      </c>
      <c r="R237" s="436" t="e">
        <f>SUM(#REF!+#REF!+#REF!+#REF!+R231+R235+R236)</f>
        <v>#REF!</v>
      </c>
      <c r="S237" s="436" t="e">
        <f>SUM(#REF!+#REF!+#REF!+#REF!+S231+S235+S236)</f>
        <v>#REF!</v>
      </c>
      <c r="T237" s="437"/>
    </row>
    <row r="238" spans="1:20" ht="36" customHeight="1">
      <c r="A238" s="571"/>
      <c r="B238" s="572"/>
      <c r="C238" s="573"/>
      <c r="D238" s="574"/>
      <c r="E238" s="574"/>
      <c r="F238" s="574"/>
      <c r="G238" s="574"/>
      <c r="H238" s="574"/>
      <c r="I238" s="575"/>
      <c r="J238" s="267"/>
      <c r="K238" s="267"/>
      <c r="L238" s="268" t="s">
        <v>63</v>
      </c>
      <c r="M238" s="269"/>
      <c r="N238" s="269"/>
      <c r="O238" s="269"/>
      <c r="P238" s="269"/>
      <c r="Q238" s="269"/>
      <c r="R238" s="269"/>
      <c r="S238" s="270"/>
      <c r="T238" s="243"/>
    </row>
    <row r="239" spans="1:20" ht="19.5" customHeight="1">
      <c r="A239" s="608" t="s">
        <v>193</v>
      </c>
      <c r="B239" s="610" t="s">
        <v>54</v>
      </c>
      <c r="C239" s="576"/>
      <c r="D239" s="577"/>
      <c r="E239" s="578"/>
      <c r="F239" s="612" t="s">
        <v>194</v>
      </c>
      <c r="G239" s="613"/>
      <c r="H239" s="614"/>
      <c r="I239" s="615" t="s">
        <v>60</v>
      </c>
      <c r="J239" s="271"/>
      <c r="K239" s="271"/>
      <c r="L239" s="605" t="s">
        <v>64</v>
      </c>
      <c r="M239" s="606"/>
      <c r="N239" s="606"/>
      <c r="O239" s="606"/>
      <c r="P239" s="606" t="s">
        <v>65</v>
      </c>
      <c r="Q239" s="606"/>
      <c r="R239" s="606"/>
      <c r="S239" s="607"/>
      <c r="T239" s="243"/>
    </row>
    <row r="240" spans="1:20" ht="42" customHeight="1">
      <c r="A240" s="609"/>
      <c r="B240" s="611"/>
      <c r="C240" s="579" t="s">
        <v>195</v>
      </c>
      <c r="D240" s="580" t="s">
        <v>55</v>
      </c>
      <c r="E240" s="580" t="s">
        <v>56</v>
      </c>
      <c r="F240" s="581" t="s">
        <v>57</v>
      </c>
      <c r="G240" s="581" t="s">
        <v>58</v>
      </c>
      <c r="H240" s="582" t="s">
        <v>59</v>
      </c>
      <c r="I240" s="616"/>
      <c r="J240" s="272" t="s">
        <v>61</v>
      </c>
      <c r="K240" s="273" t="s">
        <v>62</v>
      </c>
      <c r="L240" s="274" t="s">
        <v>66</v>
      </c>
      <c r="M240" s="274" t="s">
        <v>67</v>
      </c>
      <c r="N240" s="274" t="s">
        <v>68</v>
      </c>
      <c r="O240" s="274" t="s">
        <v>69</v>
      </c>
      <c r="P240" s="274" t="s">
        <v>70</v>
      </c>
      <c r="Q240" s="274" t="s">
        <v>71</v>
      </c>
      <c r="R240" s="274" t="s">
        <v>72</v>
      </c>
      <c r="S240" s="275" t="s">
        <v>73</v>
      </c>
      <c r="T240" s="244"/>
    </row>
    <row r="241" spans="1:20" ht="27.75" customHeight="1">
      <c r="A241" s="250" t="s">
        <v>209</v>
      </c>
      <c r="B241" s="248"/>
      <c r="C241" s="249"/>
      <c r="D241" s="250"/>
      <c r="E241" s="249"/>
      <c r="F241" s="251"/>
      <c r="G241" s="252"/>
      <c r="H241" s="252"/>
      <c r="I241" s="252"/>
      <c r="J241" s="259"/>
      <c r="K241" s="260"/>
      <c r="L241" s="261"/>
      <c r="M241" s="261"/>
      <c r="N241" s="261"/>
      <c r="O241" s="261"/>
      <c r="P241" s="261"/>
      <c r="Q241" s="261"/>
      <c r="R241" s="261"/>
      <c r="S241" s="262"/>
      <c r="T241" s="244"/>
    </row>
    <row r="242" spans="1:20" ht="27.75" customHeight="1">
      <c r="A242" s="253" t="s">
        <v>203</v>
      </c>
      <c r="B242" s="254"/>
      <c r="C242" s="255"/>
      <c r="D242" s="256"/>
      <c r="E242" s="253"/>
      <c r="F242" s="257"/>
      <c r="G242" s="258"/>
      <c r="H242" s="258"/>
      <c r="I242" s="258"/>
      <c r="J242" s="302"/>
      <c r="K242" s="303"/>
      <c r="L242" s="263"/>
      <c r="M242" s="263"/>
      <c r="N242" s="263"/>
      <c r="O242" s="263"/>
      <c r="P242" s="263"/>
      <c r="Q242" s="263"/>
      <c r="R242" s="263"/>
      <c r="S242" s="264"/>
      <c r="T242" s="244"/>
    </row>
    <row r="243" spans="1:19" s="35" customFormat="1" ht="36.75" customHeight="1">
      <c r="A243" s="245" t="s">
        <v>400</v>
      </c>
      <c r="B243" s="265"/>
      <c r="C243" s="246"/>
      <c r="D243" s="246"/>
      <c r="E243" s="247"/>
      <c r="F243" s="71"/>
      <c r="G243" s="71"/>
      <c r="H243" s="71"/>
      <c r="I243" s="95"/>
      <c r="J243" s="71"/>
      <c r="K243" s="71"/>
      <c r="L243" s="71"/>
      <c r="M243" s="71"/>
      <c r="N243" s="71"/>
      <c r="O243" s="71"/>
      <c r="P243" s="95"/>
      <c r="Q243" s="71"/>
      <c r="R243" s="71"/>
      <c r="S243" s="71"/>
    </row>
    <row r="244" spans="2:19" s="46" customFormat="1" ht="31.5">
      <c r="B244" s="96" t="s">
        <v>250</v>
      </c>
      <c r="C244" s="32">
        <v>30</v>
      </c>
      <c r="D244" s="32"/>
      <c r="E244" s="32"/>
      <c r="F244" s="32">
        <v>0.24</v>
      </c>
      <c r="G244" s="33">
        <v>0.03</v>
      </c>
      <c r="H244" s="33">
        <v>0.51</v>
      </c>
      <c r="I244" s="32">
        <v>5</v>
      </c>
      <c r="J244" s="50"/>
      <c r="K244" s="50">
        <f>K245</f>
        <v>7.9</v>
      </c>
      <c r="L244" s="42">
        <v>3.5</v>
      </c>
      <c r="M244" s="32">
        <v>0.03</v>
      </c>
      <c r="N244" s="33">
        <v>0</v>
      </c>
      <c r="O244" s="33">
        <v>0.1</v>
      </c>
      <c r="P244" s="74">
        <v>23</v>
      </c>
      <c r="Q244" s="47">
        <v>24</v>
      </c>
      <c r="R244" s="33">
        <v>14</v>
      </c>
      <c r="S244" s="32">
        <v>0.06</v>
      </c>
    </row>
    <row r="245" spans="2:19" ht="27.75" customHeight="1">
      <c r="B245" s="117" t="s">
        <v>129</v>
      </c>
      <c r="C245" s="43"/>
      <c r="D245" s="43">
        <v>50</v>
      </c>
      <c r="E245" s="43">
        <v>30</v>
      </c>
      <c r="F245" s="43"/>
      <c r="G245" s="60"/>
      <c r="H245" s="60"/>
      <c r="I245" s="43"/>
      <c r="J245" s="45">
        <v>158</v>
      </c>
      <c r="K245" s="45">
        <f>J245*D245/1000</f>
        <v>7.9</v>
      </c>
      <c r="L245" s="118"/>
      <c r="M245" s="43"/>
      <c r="N245" s="60"/>
      <c r="O245" s="60"/>
      <c r="P245" s="119"/>
      <c r="Q245" s="120"/>
      <c r="R245" s="60"/>
      <c r="S245" s="43"/>
    </row>
    <row r="246" spans="2:205" s="17" customFormat="1" ht="29.25" customHeight="1">
      <c r="B246" s="41" t="s">
        <v>25</v>
      </c>
      <c r="C246" s="26">
        <v>230</v>
      </c>
      <c r="D246" s="26"/>
      <c r="E246" s="26"/>
      <c r="F246" s="27">
        <v>17.5</v>
      </c>
      <c r="G246" s="27">
        <v>18</v>
      </c>
      <c r="H246" s="27">
        <v>63</v>
      </c>
      <c r="I246" s="26">
        <v>430</v>
      </c>
      <c r="J246" s="26"/>
      <c r="K246" s="26">
        <f>SUM(K250:K257)</f>
        <v>46.415040000000005</v>
      </c>
      <c r="L246" s="23">
        <v>3.1</v>
      </c>
      <c r="M246" s="26">
        <v>0.15</v>
      </c>
      <c r="N246" s="24">
        <v>16.6</v>
      </c>
      <c r="O246" s="26">
        <v>0.6</v>
      </c>
      <c r="P246" s="23">
        <v>151</v>
      </c>
      <c r="Q246" s="26">
        <v>199</v>
      </c>
      <c r="R246" s="27">
        <v>38.9</v>
      </c>
      <c r="S246" s="26">
        <v>1.4</v>
      </c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9"/>
      <c r="EW246" s="9"/>
      <c r="EX246" s="9"/>
      <c r="EY246" s="9"/>
      <c r="EZ246" s="9"/>
      <c r="FA246" s="9"/>
      <c r="FB246" s="9"/>
      <c r="FC246" s="9"/>
      <c r="FD246" s="9"/>
      <c r="FE246" s="9"/>
      <c r="FF246" s="9"/>
      <c r="FG246" s="9"/>
      <c r="FH246" s="9"/>
      <c r="FI246" s="9"/>
      <c r="FJ246" s="9"/>
      <c r="FK246" s="9"/>
      <c r="FL246" s="9"/>
      <c r="FM246" s="9"/>
      <c r="FN246" s="9"/>
      <c r="FO246" s="9"/>
      <c r="FP246" s="9"/>
      <c r="FQ246" s="9"/>
      <c r="FR246" s="9"/>
      <c r="FS246" s="9"/>
      <c r="FT246" s="9"/>
      <c r="FU246" s="9"/>
      <c r="FV246" s="9"/>
      <c r="FW246" s="9"/>
      <c r="FX246" s="9"/>
      <c r="FY246" s="9"/>
      <c r="FZ246" s="9"/>
      <c r="GA246" s="9"/>
      <c r="GB246" s="9"/>
      <c r="GC246" s="9"/>
      <c r="GD246" s="9"/>
      <c r="GE246" s="9"/>
      <c r="GF246" s="9"/>
      <c r="GG246" s="9"/>
      <c r="GH246" s="9"/>
      <c r="GI246" s="9"/>
      <c r="GJ246" s="9"/>
      <c r="GK246" s="9"/>
      <c r="GL246" s="9"/>
      <c r="GM246" s="9"/>
      <c r="GN246" s="9"/>
      <c r="GO246" s="9"/>
      <c r="GP246" s="9"/>
      <c r="GQ246" s="9"/>
      <c r="GR246" s="9"/>
      <c r="GS246" s="9"/>
      <c r="GT246" s="9"/>
      <c r="GU246" s="9"/>
      <c r="GV246" s="9"/>
      <c r="GW246" s="9"/>
    </row>
    <row r="247" spans="2:205" s="37" customFormat="1" ht="27" customHeight="1">
      <c r="B247" s="136" t="s">
        <v>141</v>
      </c>
      <c r="C247" s="26"/>
      <c r="D247" s="28">
        <v>93</v>
      </c>
      <c r="E247" s="28">
        <v>72</v>
      </c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</row>
    <row r="248" spans="2:205" s="37" customFormat="1" ht="27" customHeight="1">
      <c r="B248" s="136" t="s">
        <v>92</v>
      </c>
      <c r="C248" s="26"/>
      <c r="D248" s="28">
        <v>93</v>
      </c>
      <c r="E248" s="28">
        <v>72</v>
      </c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</row>
    <row r="249" spans="2:205" s="37" customFormat="1" ht="27" customHeight="1">
      <c r="B249" s="136" t="s">
        <v>93</v>
      </c>
      <c r="C249" s="26"/>
      <c r="D249" s="28">
        <v>92</v>
      </c>
      <c r="E249" s="28">
        <v>72</v>
      </c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</row>
    <row r="250" spans="2:205" s="37" customFormat="1" ht="27" customHeight="1">
      <c r="B250" s="98" t="s">
        <v>122</v>
      </c>
      <c r="C250" s="26"/>
      <c r="D250" s="28">
        <v>75.6</v>
      </c>
      <c r="E250" s="28">
        <v>72</v>
      </c>
      <c r="F250" s="29"/>
      <c r="G250" s="29"/>
      <c r="H250" s="29"/>
      <c r="I250" s="29"/>
      <c r="J250" s="29">
        <v>496</v>
      </c>
      <c r="K250" s="29">
        <f aca="true" t="shared" si="7" ref="K250:K257">J250*D250/1000</f>
        <v>37.4976</v>
      </c>
      <c r="L250" s="29"/>
      <c r="M250" s="29"/>
      <c r="N250" s="29"/>
      <c r="O250" s="29"/>
      <c r="P250" s="29"/>
      <c r="Q250" s="29"/>
      <c r="R250" s="29"/>
      <c r="S250" s="29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</row>
    <row r="251" spans="2:205" s="37" customFormat="1" ht="27" customHeight="1">
      <c r="B251" s="98" t="s">
        <v>145</v>
      </c>
      <c r="C251" s="26"/>
      <c r="D251" s="28">
        <v>75.6</v>
      </c>
      <c r="E251" s="28">
        <v>72</v>
      </c>
      <c r="F251" s="29"/>
      <c r="G251" s="29"/>
      <c r="H251" s="29"/>
      <c r="I251" s="29"/>
      <c r="J251" s="29"/>
      <c r="K251" s="29">
        <f t="shared" si="7"/>
        <v>0</v>
      </c>
      <c r="L251" s="29"/>
      <c r="M251" s="29"/>
      <c r="N251" s="29"/>
      <c r="O251" s="29"/>
      <c r="P251" s="29"/>
      <c r="Q251" s="29"/>
      <c r="R251" s="29"/>
      <c r="S251" s="29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</row>
    <row r="252" spans="2:205" s="37" customFormat="1" ht="27" customHeight="1">
      <c r="B252" s="136" t="s">
        <v>94</v>
      </c>
      <c r="C252" s="26"/>
      <c r="D252" s="28">
        <v>52</v>
      </c>
      <c r="E252" s="28">
        <v>52</v>
      </c>
      <c r="F252" s="29"/>
      <c r="G252" s="29"/>
      <c r="H252" s="29"/>
      <c r="I252" s="29"/>
      <c r="J252" s="29">
        <v>79.36</v>
      </c>
      <c r="K252" s="29">
        <f t="shared" si="7"/>
        <v>4.126720000000001</v>
      </c>
      <c r="L252" s="29"/>
      <c r="M252" s="29"/>
      <c r="N252" s="29"/>
      <c r="O252" s="29"/>
      <c r="P252" s="29"/>
      <c r="Q252" s="29"/>
      <c r="R252" s="29"/>
      <c r="S252" s="29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</row>
    <row r="253" spans="2:205" s="37" customFormat="1" ht="27" customHeight="1">
      <c r="B253" s="136" t="s">
        <v>51</v>
      </c>
      <c r="C253" s="26"/>
      <c r="D253" s="28">
        <v>56</v>
      </c>
      <c r="E253" s="28">
        <v>45</v>
      </c>
      <c r="F253" s="29"/>
      <c r="G253" s="29"/>
      <c r="H253" s="29"/>
      <c r="I253" s="29"/>
      <c r="J253" s="29"/>
      <c r="K253" s="29">
        <f t="shared" si="7"/>
        <v>0</v>
      </c>
      <c r="L253" s="29"/>
      <c r="M253" s="29"/>
      <c r="N253" s="29"/>
      <c r="O253" s="29"/>
      <c r="P253" s="29"/>
      <c r="Q253" s="29"/>
      <c r="R253" s="29"/>
      <c r="S253" s="29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</row>
    <row r="254" spans="2:205" s="37" customFormat="1" ht="27" customHeight="1">
      <c r="B254" s="136" t="s">
        <v>95</v>
      </c>
      <c r="C254" s="26"/>
      <c r="D254" s="28">
        <v>60</v>
      </c>
      <c r="E254" s="28">
        <v>45</v>
      </c>
      <c r="F254" s="29"/>
      <c r="G254" s="29"/>
      <c r="H254" s="29"/>
      <c r="I254" s="29"/>
      <c r="J254" s="29">
        <v>48</v>
      </c>
      <c r="K254" s="29">
        <f t="shared" si="7"/>
        <v>2.88</v>
      </c>
      <c r="L254" s="29"/>
      <c r="M254" s="29"/>
      <c r="N254" s="29"/>
      <c r="O254" s="29"/>
      <c r="P254" s="29"/>
      <c r="Q254" s="29"/>
      <c r="R254" s="29"/>
      <c r="S254" s="29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</row>
    <row r="255" spans="2:205" s="37" customFormat="1" ht="39" customHeight="1">
      <c r="B255" s="136" t="s">
        <v>46</v>
      </c>
      <c r="C255" s="26"/>
      <c r="D255" s="28">
        <v>17.8</v>
      </c>
      <c r="E255" s="28">
        <v>15</v>
      </c>
      <c r="F255" s="29"/>
      <c r="G255" s="29"/>
      <c r="H255" s="29"/>
      <c r="I255" s="29"/>
      <c r="J255" s="29">
        <v>38.4</v>
      </c>
      <c r="K255" s="29">
        <f t="shared" si="7"/>
        <v>0.68352</v>
      </c>
      <c r="L255" s="29"/>
      <c r="M255" s="29"/>
      <c r="N255" s="29"/>
      <c r="O255" s="29"/>
      <c r="P255" s="29"/>
      <c r="Q255" s="29"/>
      <c r="R255" s="29"/>
      <c r="S255" s="29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</row>
    <row r="256" spans="2:205" s="37" customFormat="1" ht="27" customHeight="1">
      <c r="B256" s="136" t="s">
        <v>48</v>
      </c>
      <c r="C256" s="26"/>
      <c r="D256" s="28">
        <v>7</v>
      </c>
      <c r="E256" s="28">
        <v>7</v>
      </c>
      <c r="F256" s="29"/>
      <c r="G256" s="29"/>
      <c r="H256" s="29"/>
      <c r="I256" s="29"/>
      <c r="J256" s="29">
        <v>173.6</v>
      </c>
      <c r="K256" s="29">
        <f t="shared" si="7"/>
        <v>1.2152</v>
      </c>
      <c r="L256" s="29"/>
      <c r="M256" s="29"/>
      <c r="N256" s="29"/>
      <c r="O256" s="29"/>
      <c r="P256" s="29"/>
      <c r="Q256" s="29"/>
      <c r="R256" s="29"/>
      <c r="S256" s="29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</row>
    <row r="257" spans="2:205" s="37" customFormat="1" ht="27" customHeight="1">
      <c r="B257" s="136" t="s">
        <v>14</v>
      </c>
      <c r="C257" s="26"/>
      <c r="D257" s="28">
        <v>1</v>
      </c>
      <c r="E257" s="28">
        <v>1</v>
      </c>
      <c r="F257" s="29"/>
      <c r="G257" s="29"/>
      <c r="H257" s="29"/>
      <c r="I257" s="29"/>
      <c r="J257" s="29">
        <v>12</v>
      </c>
      <c r="K257" s="29">
        <f t="shared" si="7"/>
        <v>0.012</v>
      </c>
      <c r="L257" s="29"/>
      <c r="M257" s="29"/>
      <c r="N257" s="29"/>
      <c r="O257" s="29"/>
      <c r="P257" s="29"/>
      <c r="Q257" s="29"/>
      <c r="R257" s="29"/>
      <c r="S257" s="29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</row>
    <row r="258" spans="2:19" s="35" customFormat="1" ht="64.5" customHeight="1">
      <c r="B258" s="86" t="s">
        <v>110</v>
      </c>
      <c r="C258" s="32">
        <v>100</v>
      </c>
      <c r="D258" s="32"/>
      <c r="E258" s="32"/>
      <c r="F258" s="26">
        <v>0.4</v>
      </c>
      <c r="G258" s="27">
        <v>0.4</v>
      </c>
      <c r="H258" s="26">
        <v>9.8</v>
      </c>
      <c r="I258" s="26">
        <v>47</v>
      </c>
      <c r="J258" s="32">
        <v>110.5</v>
      </c>
      <c r="K258" s="32">
        <f>J258*C258/1000</f>
        <v>11.05</v>
      </c>
      <c r="L258" s="33">
        <v>16</v>
      </c>
      <c r="M258" s="32">
        <v>0.02</v>
      </c>
      <c r="N258" s="69">
        <v>0</v>
      </c>
      <c r="O258" s="32">
        <v>0.17</v>
      </c>
      <c r="P258" s="47">
        <v>2.97</v>
      </c>
      <c r="Q258" s="47">
        <v>9.6</v>
      </c>
      <c r="R258" s="33">
        <v>2.08</v>
      </c>
      <c r="S258" s="32">
        <v>0.16</v>
      </c>
    </row>
    <row r="259" spans="2:24" s="9" customFormat="1" ht="46.5" customHeight="1">
      <c r="B259" s="107" t="s">
        <v>341</v>
      </c>
      <c r="C259" s="26">
        <v>200</v>
      </c>
      <c r="D259" s="26"/>
      <c r="E259" s="26"/>
      <c r="F259" s="27">
        <v>0.05</v>
      </c>
      <c r="G259" s="27">
        <v>0.1</v>
      </c>
      <c r="H259" s="27">
        <v>24</v>
      </c>
      <c r="I259" s="26">
        <v>103</v>
      </c>
      <c r="J259" s="26"/>
      <c r="K259" s="27">
        <f>SUM(K260:K262)</f>
        <v>5.702</v>
      </c>
      <c r="L259" s="26">
        <v>0.22</v>
      </c>
      <c r="M259" s="27">
        <v>0</v>
      </c>
      <c r="N259" s="52">
        <v>0</v>
      </c>
      <c r="O259" s="27">
        <v>0</v>
      </c>
      <c r="P259" s="31">
        <v>23.33</v>
      </c>
      <c r="Q259" s="36">
        <v>16.65</v>
      </c>
      <c r="R259" s="26">
        <v>2.38</v>
      </c>
      <c r="S259" s="23">
        <v>0.54</v>
      </c>
      <c r="T259" s="495"/>
      <c r="U259" s="318"/>
      <c r="V259" s="318"/>
      <c r="W259" s="318"/>
      <c r="X259" s="318"/>
    </row>
    <row r="260" spans="2:19" ht="24.75" customHeight="1">
      <c r="B260" s="116" t="s">
        <v>101</v>
      </c>
      <c r="C260" s="32"/>
      <c r="D260" s="43">
        <v>25</v>
      </c>
      <c r="E260" s="43">
        <v>25</v>
      </c>
      <c r="F260" s="45"/>
      <c r="G260" s="45"/>
      <c r="H260" s="45"/>
      <c r="I260" s="45"/>
      <c r="J260" s="43">
        <v>192</v>
      </c>
      <c r="K260" s="43">
        <f>J260*D260/1000</f>
        <v>4.8</v>
      </c>
      <c r="L260" s="45"/>
      <c r="M260" s="45"/>
      <c r="N260" s="114"/>
      <c r="O260" s="45"/>
      <c r="P260" s="115"/>
      <c r="Q260" s="115"/>
      <c r="R260" s="45"/>
      <c r="S260" s="45"/>
    </row>
    <row r="261" spans="2:19" ht="24.75" customHeight="1">
      <c r="B261" s="116" t="s">
        <v>53</v>
      </c>
      <c r="C261" s="32"/>
      <c r="D261" s="43">
        <v>10</v>
      </c>
      <c r="E261" s="43">
        <v>10</v>
      </c>
      <c r="F261" s="45"/>
      <c r="G261" s="45"/>
      <c r="H261" s="45"/>
      <c r="I261" s="45"/>
      <c r="J261" s="43">
        <v>90.2</v>
      </c>
      <c r="K261" s="43">
        <f>J261*D261/1000</f>
        <v>0.902</v>
      </c>
      <c r="L261" s="45"/>
      <c r="M261" s="45"/>
      <c r="N261" s="114"/>
      <c r="O261" s="45"/>
      <c r="P261" s="115"/>
      <c r="Q261" s="115"/>
      <c r="R261" s="45"/>
      <c r="S261" s="45"/>
    </row>
    <row r="262" spans="2:19" ht="24.75" customHeight="1">
      <c r="B262" s="116" t="s">
        <v>45</v>
      </c>
      <c r="C262" s="32"/>
      <c r="D262" s="43">
        <v>185</v>
      </c>
      <c r="E262" s="43">
        <v>185</v>
      </c>
      <c r="F262" s="45"/>
      <c r="G262" s="45"/>
      <c r="H262" s="45"/>
      <c r="I262" s="45"/>
      <c r="J262" s="45"/>
      <c r="K262" s="43">
        <f>J262*D262/1000</f>
        <v>0</v>
      </c>
      <c r="L262" s="45"/>
      <c r="M262" s="45"/>
      <c r="N262" s="114"/>
      <c r="O262" s="45"/>
      <c r="P262" s="115"/>
      <c r="Q262" s="115"/>
      <c r="R262" s="45"/>
      <c r="S262" s="45"/>
    </row>
    <row r="263" spans="2:19" s="35" customFormat="1" ht="34.5" customHeight="1">
      <c r="B263" s="86" t="s">
        <v>165</v>
      </c>
      <c r="C263" s="53">
        <v>40</v>
      </c>
      <c r="D263" s="53"/>
      <c r="E263" s="53"/>
      <c r="F263" s="54">
        <v>3.16</v>
      </c>
      <c r="G263" s="54">
        <v>0.4</v>
      </c>
      <c r="H263" s="54">
        <v>19.4</v>
      </c>
      <c r="I263" s="55">
        <v>95</v>
      </c>
      <c r="J263" s="55">
        <v>58</v>
      </c>
      <c r="K263" s="32">
        <f>J263*C263/1000</f>
        <v>2.32</v>
      </c>
      <c r="L263" s="42">
        <v>0</v>
      </c>
      <c r="M263" s="32">
        <v>0.05</v>
      </c>
      <c r="N263" s="78">
        <v>0</v>
      </c>
      <c r="O263" s="32">
        <v>0.5</v>
      </c>
      <c r="P263" s="74">
        <v>9.2</v>
      </c>
      <c r="Q263" s="47">
        <v>35.7</v>
      </c>
      <c r="R263" s="55">
        <v>13.2</v>
      </c>
      <c r="S263" s="32">
        <v>0.8</v>
      </c>
    </row>
    <row r="264" spans="2:19" s="44" customFormat="1" ht="30.75" customHeight="1">
      <c r="B264" s="87" t="s">
        <v>392</v>
      </c>
      <c r="C264" s="32">
        <v>20</v>
      </c>
      <c r="D264" s="43"/>
      <c r="E264" s="43"/>
      <c r="F264" s="32">
        <v>0.9</v>
      </c>
      <c r="G264" s="32">
        <v>0.24</v>
      </c>
      <c r="H264" s="32">
        <v>7.8</v>
      </c>
      <c r="I264" s="69">
        <v>40</v>
      </c>
      <c r="J264" s="32">
        <v>57</v>
      </c>
      <c r="K264" s="32">
        <f>J264*C264/1000</f>
        <v>1.14</v>
      </c>
      <c r="L264" s="42">
        <v>0</v>
      </c>
      <c r="M264" s="32">
        <v>0.04</v>
      </c>
      <c r="N264" s="78">
        <v>0</v>
      </c>
      <c r="O264" s="32">
        <v>0.28</v>
      </c>
      <c r="P264" s="74">
        <v>5.8</v>
      </c>
      <c r="Q264" s="47">
        <v>30</v>
      </c>
      <c r="R264" s="33">
        <v>9.4</v>
      </c>
      <c r="S264" s="32">
        <v>0.78</v>
      </c>
    </row>
    <row r="265" spans="1:20" s="5" customFormat="1" ht="41.25" customHeight="1">
      <c r="A265" s="432" t="s">
        <v>395</v>
      </c>
      <c r="B265" s="433"/>
      <c r="C265" s="434">
        <v>620</v>
      </c>
      <c r="D265" s="434"/>
      <c r="E265" s="435"/>
      <c r="F265" s="469">
        <f>SUM(F244+F246+F258+F259+F263+F264)</f>
        <v>22.249999999999996</v>
      </c>
      <c r="G265" s="469">
        <f>SUM(G244+G246+G258+G259+G263+G264)</f>
        <v>19.169999999999998</v>
      </c>
      <c r="H265" s="469">
        <f>SUM(H244+H246+H258+H259+H263+H264)</f>
        <v>124.51</v>
      </c>
      <c r="I265" s="469">
        <f>SUM(I244+I246+I258+I259+I263+I264)</f>
        <v>720</v>
      </c>
      <c r="J265" s="469" t="e">
        <f>SUM(Лист1!J51+#REF!+J246+J258+#REF!+J263+J264)</f>
        <v>#REF!</v>
      </c>
      <c r="K265" s="469" t="e">
        <f>SUM(Лист1!K51+#REF!+K246+K258+#REF!+K263+K264)</f>
        <v>#REF!</v>
      </c>
      <c r="L265" s="469" t="e">
        <f>SUM(Лист1!L51+#REF!+L246+L258+#REF!+L263+L264)</f>
        <v>#REF!</v>
      </c>
      <c r="M265" s="469" t="e">
        <f>SUM(Лист1!M51+#REF!+M246+M258+#REF!+M263+M264)</f>
        <v>#REF!</v>
      </c>
      <c r="N265" s="469" t="e">
        <f>SUM(Лист1!N51+#REF!+N246+N258+#REF!+N263+N264)</f>
        <v>#REF!</v>
      </c>
      <c r="O265" s="469" t="e">
        <f>SUM(Лист1!O51+#REF!+O246+O258+#REF!+O263+O264)</f>
        <v>#REF!</v>
      </c>
      <c r="P265" s="469" t="e">
        <f>SUM(Лист1!P51+#REF!+P246+P258+#REF!+P263+P264)</f>
        <v>#REF!</v>
      </c>
      <c r="Q265" s="469" t="e">
        <f>SUM(Лист1!Q51+#REF!+Q246+Q258+#REF!+Q263+Q264)</f>
        <v>#REF!</v>
      </c>
      <c r="R265" s="469" t="e">
        <f>SUM(Лист1!R51+#REF!+R246+R258+#REF!+R263+R264)</f>
        <v>#REF!</v>
      </c>
      <c r="S265" s="469" t="e">
        <f>SUM(Лист1!S51+#REF!+S246+S258+#REF!+S263+S264)</f>
        <v>#REF!</v>
      </c>
      <c r="T265" s="437"/>
    </row>
    <row r="266" spans="1:20" ht="36" customHeight="1">
      <c r="A266" s="571"/>
      <c r="B266" s="572"/>
      <c r="C266" s="573"/>
      <c r="D266" s="574"/>
      <c r="E266" s="574"/>
      <c r="F266" s="574"/>
      <c r="G266" s="574"/>
      <c r="H266" s="574"/>
      <c r="I266" s="575"/>
      <c r="J266" s="267"/>
      <c r="K266" s="267"/>
      <c r="L266" s="268" t="s">
        <v>63</v>
      </c>
      <c r="M266" s="269"/>
      <c r="N266" s="269"/>
      <c r="O266" s="269"/>
      <c r="P266" s="269"/>
      <c r="Q266" s="269"/>
      <c r="R266" s="269"/>
      <c r="S266" s="270"/>
      <c r="T266" s="243"/>
    </row>
    <row r="267" spans="1:20" ht="44.25" customHeight="1">
      <c r="A267" s="608" t="s">
        <v>193</v>
      </c>
      <c r="B267" s="610" t="s">
        <v>54</v>
      </c>
      <c r="C267" s="583"/>
      <c r="D267" s="584"/>
      <c r="E267" s="585"/>
      <c r="F267" s="617" t="s">
        <v>194</v>
      </c>
      <c r="G267" s="618"/>
      <c r="H267" s="619"/>
      <c r="I267" s="620" t="s">
        <v>60</v>
      </c>
      <c r="J267" s="271"/>
      <c r="K267" s="271"/>
      <c r="L267" s="605" t="s">
        <v>64</v>
      </c>
      <c r="M267" s="606"/>
      <c r="N267" s="606"/>
      <c r="O267" s="606"/>
      <c r="P267" s="606" t="s">
        <v>65</v>
      </c>
      <c r="Q267" s="606"/>
      <c r="R267" s="606"/>
      <c r="S267" s="607"/>
      <c r="T267" s="243"/>
    </row>
    <row r="268" spans="1:20" ht="42" customHeight="1">
      <c r="A268" s="609"/>
      <c r="B268" s="611"/>
      <c r="C268" s="579" t="s">
        <v>195</v>
      </c>
      <c r="D268" s="579" t="s">
        <v>55</v>
      </c>
      <c r="E268" s="579" t="s">
        <v>56</v>
      </c>
      <c r="F268" s="586" t="s">
        <v>57</v>
      </c>
      <c r="G268" s="586" t="s">
        <v>58</v>
      </c>
      <c r="H268" s="587" t="s">
        <v>59</v>
      </c>
      <c r="I268" s="621"/>
      <c r="J268" s="272" t="s">
        <v>61</v>
      </c>
      <c r="K268" s="273" t="s">
        <v>62</v>
      </c>
      <c r="L268" s="274" t="s">
        <v>66</v>
      </c>
      <c r="M268" s="274" t="s">
        <v>67</v>
      </c>
      <c r="N268" s="274" t="s">
        <v>68</v>
      </c>
      <c r="O268" s="274" t="s">
        <v>69</v>
      </c>
      <c r="P268" s="274" t="s">
        <v>70</v>
      </c>
      <c r="Q268" s="274" t="s">
        <v>71</v>
      </c>
      <c r="R268" s="274" t="s">
        <v>72</v>
      </c>
      <c r="S268" s="275" t="s">
        <v>73</v>
      </c>
      <c r="T268" s="244"/>
    </row>
    <row r="269" spans="1:20" ht="30" customHeight="1">
      <c r="A269" s="253" t="s">
        <v>204</v>
      </c>
      <c r="B269" s="254"/>
      <c r="C269" s="255"/>
      <c r="D269" s="256"/>
      <c r="E269" s="253"/>
      <c r="F269" s="257"/>
      <c r="G269" s="258"/>
      <c r="H269" s="258"/>
      <c r="I269" s="258"/>
      <c r="J269" s="302"/>
      <c r="K269" s="303"/>
      <c r="L269" s="263"/>
      <c r="M269" s="263"/>
      <c r="N269" s="263"/>
      <c r="O269" s="263"/>
      <c r="P269" s="263"/>
      <c r="Q269" s="263"/>
      <c r="R269" s="263"/>
      <c r="S269" s="264"/>
      <c r="T269" s="244"/>
    </row>
    <row r="270" spans="1:19" s="35" customFormat="1" ht="30" customHeight="1">
      <c r="A270" s="245" t="s">
        <v>400</v>
      </c>
      <c r="B270" s="265"/>
      <c r="C270" s="246"/>
      <c r="D270" s="246"/>
      <c r="E270" s="247"/>
      <c r="F270" s="71"/>
      <c r="G270" s="71"/>
      <c r="H270" s="71"/>
      <c r="I270" s="95"/>
      <c r="J270" s="71"/>
      <c r="K270" s="71"/>
      <c r="L270" s="71"/>
      <c r="M270" s="71"/>
      <c r="N270" s="71"/>
      <c r="O270" s="71"/>
      <c r="P270" s="95"/>
      <c r="Q270" s="71"/>
      <c r="R270" s="71"/>
      <c r="S270" s="71"/>
    </row>
    <row r="271" spans="2:24" s="48" customFormat="1" ht="42" customHeight="1">
      <c r="B271" s="97" t="s">
        <v>381</v>
      </c>
      <c r="C271" s="34">
        <v>40</v>
      </c>
      <c r="D271" s="92"/>
      <c r="E271" s="93"/>
      <c r="F271" s="42">
        <v>0.7</v>
      </c>
      <c r="G271" s="42">
        <v>2.2</v>
      </c>
      <c r="H271" s="42">
        <v>1.8</v>
      </c>
      <c r="I271" s="78">
        <v>30</v>
      </c>
      <c r="J271" s="42"/>
      <c r="K271" s="42">
        <f>SUM(K272:K274)</f>
        <v>12.195079999999999</v>
      </c>
      <c r="L271" s="42">
        <v>3.8</v>
      </c>
      <c r="M271" s="42">
        <v>0.06</v>
      </c>
      <c r="N271" s="78">
        <v>2000</v>
      </c>
      <c r="O271" s="42">
        <v>0.4</v>
      </c>
      <c r="P271" s="74">
        <v>27</v>
      </c>
      <c r="Q271" s="74">
        <v>51</v>
      </c>
      <c r="R271" s="42">
        <v>34</v>
      </c>
      <c r="S271" s="42">
        <v>0.66</v>
      </c>
      <c r="T271" s="603"/>
      <c r="U271" s="604"/>
      <c r="V271" s="604"/>
      <c r="W271" s="604"/>
      <c r="X271" s="604"/>
    </row>
    <row r="272" spans="2:19" s="20" customFormat="1" ht="35.25" customHeight="1">
      <c r="B272" s="108" t="s">
        <v>340</v>
      </c>
      <c r="C272" s="23"/>
      <c r="D272" s="83">
        <v>47.5</v>
      </c>
      <c r="E272" s="40">
        <v>38</v>
      </c>
      <c r="F272" s="24"/>
      <c r="G272" s="24"/>
      <c r="H272" s="24"/>
      <c r="I272" s="24"/>
      <c r="J272" s="358">
        <v>251.2</v>
      </c>
      <c r="K272" s="358">
        <f>J272*D272/1000</f>
        <v>11.932</v>
      </c>
      <c r="L272" s="24"/>
      <c r="M272" s="24"/>
      <c r="N272" s="79"/>
      <c r="O272" s="24"/>
      <c r="P272" s="36"/>
      <c r="Q272" s="36"/>
      <c r="R272" s="24"/>
      <c r="S272" s="24"/>
    </row>
    <row r="273" spans="2:19" s="20" customFormat="1" ht="35.25" customHeight="1">
      <c r="B273" s="88" t="s">
        <v>48</v>
      </c>
      <c r="C273" s="23"/>
      <c r="D273" s="83">
        <v>2.2</v>
      </c>
      <c r="E273" s="40">
        <v>2.2</v>
      </c>
      <c r="F273" s="24"/>
      <c r="G273" s="24"/>
      <c r="H273" s="24"/>
      <c r="I273" s="24"/>
      <c r="J273" s="358">
        <v>117.4</v>
      </c>
      <c r="K273" s="358">
        <f>J273*D273/1000</f>
        <v>0.25828</v>
      </c>
      <c r="L273" s="24"/>
      <c r="M273" s="24"/>
      <c r="N273" s="79"/>
      <c r="O273" s="24"/>
      <c r="P273" s="36"/>
      <c r="Q273" s="36"/>
      <c r="R273" s="24"/>
      <c r="S273" s="24"/>
    </row>
    <row r="274" spans="2:19" s="20" customFormat="1" ht="28.5" customHeight="1">
      <c r="B274" s="88" t="s">
        <v>14</v>
      </c>
      <c r="C274" s="23"/>
      <c r="D274" s="83">
        <v>0.4</v>
      </c>
      <c r="E274" s="40">
        <v>0.4</v>
      </c>
      <c r="F274" s="24"/>
      <c r="G274" s="24"/>
      <c r="H274" s="24"/>
      <c r="I274" s="24"/>
      <c r="J274" s="358">
        <v>12</v>
      </c>
      <c r="K274" s="358">
        <f>J274*D274/1000</f>
        <v>0.0048000000000000004</v>
      </c>
      <c r="L274" s="24"/>
      <c r="M274" s="24"/>
      <c r="N274" s="79"/>
      <c r="O274" s="24"/>
      <c r="P274" s="36"/>
      <c r="Q274" s="36"/>
      <c r="R274" s="24"/>
      <c r="S274" s="24"/>
    </row>
    <row r="275" spans="2:19" s="9" customFormat="1" ht="41.25" customHeight="1">
      <c r="B275" s="89" t="s">
        <v>386</v>
      </c>
      <c r="C275" s="26">
        <v>30</v>
      </c>
      <c r="D275" s="26"/>
      <c r="E275" s="26"/>
      <c r="F275" s="26">
        <v>0.9</v>
      </c>
      <c r="G275" s="26">
        <v>0.06</v>
      </c>
      <c r="H275" s="26">
        <v>1.95</v>
      </c>
      <c r="I275" s="26">
        <v>12</v>
      </c>
      <c r="J275" s="26"/>
      <c r="K275" s="27">
        <f>K276</f>
        <v>5.541300000000001</v>
      </c>
      <c r="L275" s="27">
        <v>80</v>
      </c>
      <c r="M275" s="24">
        <v>0.3</v>
      </c>
      <c r="N275" s="27">
        <v>0</v>
      </c>
      <c r="O275" s="26">
        <v>0.3</v>
      </c>
      <c r="P275" s="26">
        <v>34</v>
      </c>
      <c r="Q275" s="26">
        <v>165</v>
      </c>
      <c r="R275" s="26">
        <v>34</v>
      </c>
      <c r="S275" s="26">
        <v>0.66</v>
      </c>
    </row>
    <row r="276" spans="2:19" s="1" customFormat="1" ht="18.75" customHeight="1">
      <c r="B276" s="98" t="s">
        <v>33</v>
      </c>
      <c r="C276" s="26"/>
      <c r="D276" s="28">
        <v>47</v>
      </c>
      <c r="E276" s="28">
        <v>30</v>
      </c>
      <c r="F276" s="28"/>
      <c r="G276" s="28"/>
      <c r="H276" s="28"/>
      <c r="I276" s="28"/>
      <c r="J276" s="28">
        <v>117.9</v>
      </c>
      <c r="K276" s="39">
        <f>J276*D276/1000</f>
        <v>5.541300000000001</v>
      </c>
      <c r="L276" s="29"/>
      <c r="M276" s="29"/>
      <c r="N276" s="29"/>
      <c r="O276" s="29"/>
      <c r="P276" s="29"/>
      <c r="Q276" s="29"/>
      <c r="R276" s="29"/>
      <c r="S276" s="29"/>
    </row>
    <row r="277" spans="2:19" s="48" customFormat="1" ht="31.5">
      <c r="B277" s="86" t="s">
        <v>119</v>
      </c>
      <c r="C277" s="32">
        <v>100</v>
      </c>
      <c r="D277" s="32"/>
      <c r="E277" s="32"/>
      <c r="F277" s="33">
        <v>17.3</v>
      </c>
      <c r="G277" s="32">
        <v>17.9</v>
      </c>
      <c r="H277" s="33">
        <v>8.78</v>
      </c>
      <c r="I277" s="32">
        <v>272</v>
      </c>
      <c r="J277" s="32"/>
      <c r="K277" s="32"/>
      <c r="L277" s="34">
        <v>4.2</v>
      </c>
      <c r="M277" s="32">
        <v>0.13</v>
      </c>
      <c r="N277" s="34">
        <v>0.04</v>
      </c>
      <c r="O277" s="32">
        <v>5.72</v>
      </c>
      <c r="P277" s="34">
        <v>189.3</v>
      </c>
      <c r="Q277" s="32">
        <v>222.46</v>
      </c>
      <c r="R277" s="32">
        <v>26.79</v>
      </c>
      <c r="S277" s="32">
        <v>3.4</v>
      </c>
    </row>
    <row r="278" spans="2:19" s="3" customFormat="1" ht="45" customHeight="1">
      <c r="B278" s="117" t="s">
        <v>219</v>
      </c>
      <c r="C278" s="32"/>
      <c r="D278" s="43">
        <v>118</v>
      </c>
      <c r="E278" s="43">
        <v>83</v>
      </c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</row>
    <row r="279" spans="2:19" s="3" customFormat="1" ht="42" customHeight="1">
      <c r="B279" s="117" t="s">
        <v>220</v>
      </c>
      <c r="C279" s="32"/>
      <c r="D279" s="43">
        <v>118</v>
      </c>
      <c r="E279" s="43">
        <v>83</v>
      </c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</row>
    <row r="280" spans="2:19" s="3" customFormat="1" ht="48" customHeight="1">
      <c r="B280" s="117" t="s">
        <v>221</v>
      </c>
      <c r="C280" s="32"/>
      <c r="D280" s="43">
        <v>110</v>
      </c>
      <c r="E280" s="43">
        <v>83</v>
      </c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</row>
    <row r="281" spans="2:19" s="3" customFormat="1" ht="44.25" customHeight="1">
      <c r="B281" s="117" t="s">
        <v>222</v>
      </c>
      <c r="C281" s="32"/>
      <c r="D281" s="43">
        <v>110</v>
      </c>
      <c r="E281" s="43">
        <v>83</v>
      </c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</row>
    <row r="282" spans="2:19" s="3" customFormat="1" ht="48" customHeight="1">
      <c r="B282" s="117" t="s">
        <v>143</v>
      </c>
      <c r="C282" s="32"/>
      <c r="D282" s="43">
        <v>143</v>
      </c>
      <c r="E282" s="43">
        <v>83</v>
      </c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</row>
    <row r="283" spans="2:19" s="3" customFormat="1" ht="41.25" customHeight="1">
      <c r="B283" s="117" t="s">
        <v>154</v>
      </c>
      <c r="C283" s="32"/>
      <c r="D283" s="43">
        <v>143</v>
      </c>
      <c r="E283" s="43">
        <v>83</v>
      </c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</row>
    <row r="284" spans="2:19" s="3" customFormat="1" ht="54" customHeight="1">
      <c r="B284" s="117" t="s">
        <v>224</v>
      </c>
      <c r="C284" s="32"/>
      <c r="D284" s="43">
        <v>111.5</v>
      </c>
      <c r="E284" s="43">
        <v>83</v>
      </c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</row>
    <row r="285" spans="2:19" s="3" customFormat="1" ht="39" customHeight="1">
      <c r="B285" s="121" t="s">
        <v>223</v>
      </c>
      <c r="C285" s="32"/>
      <c r="D285" s="43">
        <v>105</v>
      </c>
      <c r="E285" s="43">
        <v>83</v>
      </c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</row>
    <row r="286" spans="2:19" s="3" customFormat="1" ht="47.25" customHeight="1">
      <c r="B286" s="121" t="s">
        <v>388</v>
      </c>
      <c r="C286" s="32"/>
      <c r="D286" s="43">
        <v>105</v>
      </c>
      <c r="E286" s="43">
        <v>83</v>
      </c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</row>
    <row r="287" spans="2:19" s="3" customFormat="1" ht="30" customHeight="1">
      <c r="B287" s="121" t="s">
        <v>155</v>
      </c>
      <c r="C287" s="32"/>
      <c r="D287" s="43">
        <v>99</v>
      </c>
      <c r="E287" s="43">
        <v>83</v>
      </c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</row>
    <row r="288" spans="2:19" s="3" customFormat="1" ht="33.75" customHeight="1">
      <c r="B288" s="121" t="s">
        <v>225</v>
      </c>
      <c r="C288" s="32"/>
      <c r="D288" s="43">
        <v>83</v>
      </c>
      <c r="E288" s="43">
        <v>83</v>
      </c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</row>
    <row r="289" spans="2:19" s="3" customFormat="1" ht="18.75" customHeight="1">
      <c r="B289" s="113" t="s">
        <v>46</v>
      </c>
      <c r="C289" s="32"/>
      <c r="D289" s="43">
        <v>16.7</v>
      </c>
      <c r="E289" s="43">
        <v>14</v>
      </c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</row>
    <row r="290" spans="2:19" s="3" customFormat="1" ht="24" customHeight="1">
      <c r="B290" s="113" t="s">
        <v>130</v>
      </c>
      <c r="C290" s="32"/>
      <c r="D290" s="43">
        <v>8.7</v>
      </c>
      <c r="E290" s="43">
        <v>8.7</v>
      </c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</row>
    <row r="291" spans="2:19" s="3" customFormat="1" ht="18" customHeight="1">
      <c r="B291" s="113" t="s">
        <v>86</v>
      </c>
      <c r="C291" s="32"/>
      <c r="D291" s="43">
        <v>3.7</v>
      </c>
      <c r="E291" s="43">
        <v>3.7</v>
      </c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</row>
    <row r="292" spans="2:19" s="3" customFormat="1" ht="30" customHeight="1">
      <c r="B292" s="113" t="s">
        <v>3</v>
      </c>
      <c r="C292" s="32"/>
      <c r="D292" s="43">
        <v>12</v>
      </c>
      <c r="E292" s="43">
        <v>12</v>
      </c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</row>
    <row r="293" spans="2:19" s="3" customFormat="1" ht="32.25" customHeight="1">
      <c r="B293" s="113" t="s">
        <v>48</v>
      </c>
      <c r="C293" s="32"/>
      <c r="D293" s="43">
        <v>5.5</v>
      </c>
      <c r="E293" s="43">
        <v>5.5</v>
      </c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</row>
    <row r="294" spans="2:19" s="3" customFormat="1" ht="28.5" customHeight="1">
      <c r="B294" s="116" t="s">
        <v>49</v>
      </c>
      <c r="C294" s="32"/>
      <c r="D294" s="43">
        <v>10</v>
      </c>
      <c r="E294" s="43">
        <v>10</v>
      </c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</row>
    <row r="295" spans="2:19" s="3" customFormat="1" ht="21" customHeight="1">
      <c r="B295" s="116" t="s">
        <v>14</v>
      </c>
      <c r="C295" s="32"/>
      <c r="D295" s="43">
        <v>1.1</v>
      </c>
      <c r="E295" s="43">
        <v>1.1</v>
      </c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</row>
    <row r="296" spans="2:19" s="44" customFormat="1" ht="48.75" customHeight="1">
      <c r="B296" s="96" t="s">
        <v>18</v>
      </c>
      <c r="C296" s="32">
        <v>100</v>
      </c>
      <c r="D296" s="43"/>
      <c r="E296" s="43"/>
      <c r="F296" s="32">
        <v>15.22</v>
      </c>
      <c r="G296" s="32">
        <v>11.3</v>
      </c>
      <c r="H296" s="32">
        <v>8.78</v>
      </c>
      <c r="I296" s="32">
        <v>269</v>
      </c>
      <c r="J296" s="32"/>
      <c r="K296" s="32">
        <f>SUM(K297:K298)</f>
        <v>60.5</v>
      </c>
      <c r="L296" s="32">
        <v>4.2</v>
      </c>
      <c r="M296" s="32">
        <v>0.13</v>
      </c>
      <c r="N296" s="32">
        <v>0.04</v>
      </c>
      <c r="O296" s="32">
        <v>5.72</v>
      </c>
      <c r="P296" s="32">
        <v>139.2</v>
      </c>
      <c r="Q296" s="32">
        <v>222.4</v>
      </c>
      <c r="R296" s="32">
        <v>26.79</v>
      </c>
      <c r="S296" s="32">
        <v>3.4</v>
      </c>
    </row>
    <row r="297" spans="2:19" s="3" customFormat="1" ht="33" customHeight="1">
      <c r="B297" s="116" t="s">
        <v>28</v>
      </c>
      <c r="C297" s="32"/>
      <c r="D297" s="43">
        <v>120</v>
      </c>
      <c r="E297" s="43">
        <v>120</v>
      </c>
      <c r="F297" s="45"/>
      <c r="G297" s="45"/>
      <c r="H297" s="45"/>
      <c r="I297" s="45"/>
      <c r="J297" s="45">
        <v>450</v>
      </c>
      <c r="K297" s="45">
        <f>J297*D297/1000</f>
        <v>54</v>
      </c>
      <c r="L297" s="45"/>
      <c r="M297" s="45"/>
      <c r="N297" s="45"/>
      <c r="O297" s="45"/>
      <c r="P297" s="45"/>
      <c r="Q297" s="45"/>
      <c r="R297" s="45"/>
      <c r="S297" s="45"/>
    </row>
    <row r="298" spans="2:19" s="3" customFormat="1" ht="25.5" customHeight="1">
      <c r="B298" s="116" t="s">
        <v>49</v>
      </c>
      <c r="C298" s="32"/>
      <c r="D298" s="43">
        <v>10</v>
      </c>
      <c r="E298" s="43">
        <v>10</v>
      </c>
      <c r="F298" s="45"/>
      <c r="G298" s="45"/>
      <c r="H298" s="45"/>
      <c r="I298" s="45"/>
      <c r="J298" s="45">
        <v>650</v>
      </c>
      <c r="K298" s="45">
        <f>J298*D298/1000</f>
        <v>6.5</v>
      </c>
      <c r="L298" s="45"/>
      <c r="M298" s="45"/>
      <c r="N298" s="45"/>
      <c r="O298" s="45"/>
      <c r="P298" s="45"/>
      <c r="Q298" s="45"/>
      <c r="R298" s="45"/>
      <c r="S298" s="45"/>
    </row>
    <row r="299" spans="2:19" s="35" customFormat="1" ht="37.5" customHeight="1">
      <c r="B299" s="102" t="s">
        <v>2</v>
      </c>
      <c r="C299" s="34">
        <v>180</v>
      </c>
      <c r="D299" s="34"/>
      <c r="E299" s="34"/>
      <c r="F299" s="42">
        <v>3.9</v>
      </c>
      <c r="G299" s="42">
        <v>5.1</v>
      </c>
      <c r="H299" s="34">
        <v>26.5</v>
      </c>
      <c r="I299" s="34">
        <v>170</v>
      </c>
      <c r="J299" s="34"/>
      <c r="K299" s="34">
        <f>SUM(K300:K310)</f>
        <v>15.615</v>
      </c>
      <c r="L299" s="34">
        <v>2.62</v>
      </c>
      <c r="M299" s="34">
        <v>0.01</v>
      </c>
      <c r="N299" s="74">
        <v>0.5</v>
      </c>
      <c r="O299" s="42">
        <v>0.24</v>
      </c>
      <c r="P299" s="74">
        <v>42.82</v>
      </c>
      <c r="Q299" s="74">
        <v>93.17</v>
      </c>
      <c r="R299" s="34">
        <v>31.14</v>
      </c>
      <c r="S299" s="34">
        <v>1.12</v>
      </c>
    </row>
    <row r="300" spans="2:205" s="37" customFormat="1" ht="27" customHeight="1">
      <c r="B300" s="136" t="s">
        <v>76</v>
      </c>
      <c r="C300" s="26"/>
      <c r="D300" s="28">
        <v>203</v>
      </c>
      <c r="E300" s="28">
        <v>154</v>
      </c>
      <c r="F300" s="29"/>
      <c r="G300" s="29"/>
      <c r="H300" s="29"/>
      <c r="I300" s="29"/>
      <c r="J300" s="29"/>
      <c r="K300" s="29"/>
      <c r="L300" s="29"/>
      <c r="M300" s="29"/>
      <c r="N300" s="85"/>
      <c r="O300" s="29"/>
      <c r="P300" s="148"/>
      <c r="Q300" s="148"/>
      <c r="R300" s="29"/>
      <c r="S300" s="29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</row>
    <row r="301" spans="2:205" s="37" customFormat="1" ht="27" customHeight="1">
      <c r="B301" s="136" t="s">
        <v>77</v>
      </c>
      <c r="C301" s="26"/>
      <c r="D301" s="28">
        <v>218</v>
      </c>
      <c r="E301" s="28">
        <v>154</v>
      </c>
      <c r="F301" s="29"/>
      <c r="G301" s="29"/>
      <c r="H301" s="29"/>
      <c r="I301" s="29"/>
      <c r="J301" s="29">
        <v>50.5</v>
      </c>
      <c r="K301" s="29">
        <f aca="true" t="shared" si="8" ref="K301:K310">J301*D301/1000</f>
        <v>11.009</v>
      </c>
      <c r="L301" s="29"/>
      <c r="M301" s="29"/>
      <c r="N301" s="85"/>
      <c r="O301" s="29"/>
      <c r="P301" s="148"/>
      <c r="Q301" s="148"/>
      <c r="R301" s="29"/>
      <c r="S301" s="29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</row>
    <row r="302" spans="2:205" s="37" customFormat="1" ht="27" customHeight="1">
      <c r="B302" s="136" t="s">
        <v>78</v>
      </c>
      <c r="C302" s="26"/>
      <c r="D302" s="28">
        <v>236</v>
      </c>
      <c r="E302" s="28">
        <v>154</v>
      </c>
      <c r="F302" s="29"/>
      <c r="G302" s="29"/>
      <c r="H302" s="29"/>
      <c r="I302" s="29"/>
      <c r="J302" s="29"/>
      <c r="K302" s="29">
        <f t="shared" si="8"/>
        <v>0</v>
      </c>
      <c r="L302" s="29"/>
      <c r="M302" s="29"/>
      <c r="N302" s="85"/>
      <c r="O302" s="29"/>
      <c r="P302" s="148"/>
      <c r="Q302" s="148"/>
      <c r="R302" s="29"/>
      <c r="S302" s="29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</row>
    <row r="303" spans="2:205" s="37" customFormat="1" ht="27" customHeight="1">
      <c r="B303" s="136" t="s">
        <v>79</v>
      </c>
      <c r="C303" s="26"/>
      <c r="D303" s="28">
        <v>256</v>
      </c>
      <c r="E303" s="28">
        <v>154</v>
      </c>
      <c r="F303" s="29"/>
      <c r="G303" s="29"/>
      <c r="H303" s="29"/>
      <c r="I303" s="29"/>
      <c r="J303" s="29"/>
      <c r="K303" s="29">
        <f t="shared" si="8"/>
        <v>0</v>
      </c>
      <c r="L303" s="29"/>
      <c r="M303" s="29"/>
      <c r="N303" s="85"/>
      <c r="O303" s="29"/>
      <c r="P303" s="148"/>
      <c r="Q303" s="148"/>
      <c r="R303" s="29"/>
      <c r="S303" s="29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</row>
    <row r="304" spans="2:205" s="37" customFormat="1" ht="27" customHeight="1">
      <c r="B304" s="136" t="s">
        <v>80</v>
      </c>
      <c r="C304" s="26"/>
      <c r="D304" s="28">
        <v>28</v>
      </c>
      <c r="E304" s="28">
        <v>28</v>
      </c>
      <c r="F304" s="29"/>
      <c r="G304" s="29"/>
      <c r="H304" s="29"/>
      <c r="I304" s="29"/>
      <c r="J304" s="29">
        <v>48</v>
      </c>
      <c r="K304" s="29">
        <f t="shared" si="8"/>
        <v>1.344</v>
      </c>
      <c r="L304" s="29"/>
      <c r="M304" s="29"/>
      <c r="N304" s="85"/>
      <c r="O304" s="29"/>
      <c r="P304" s="148"/>
      <c r="Q304" s="148"/>
      <c r="R304" s="29"/>
      <c r="S304" s="29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</row>
    <row r="305" spans="2:205" s="37" customFormat="1" ht="27" customHeight="1">
      <c r="B305" s="136" t="s">
        <v>81</v>
      </c>
      <c r="C305" s="26"/>
      <c r="D305" s="28">
        <v>12.6</v>
      </c>
      <c r="E305" s="28">
        <v>12.6</v>
      </c>
      <c r="F305" s="29"/>
      <c r="G305" s="29"/>
      <c r="H305" s="29"/>
      <c r="I305" s="29"/>
      <c r="J305" s="29"/>
      <c r="K305" s="29">
        <f t="shared" si="8"/>
        <v>0</v>
      </c>
      <c r="L305" s="29"/>
      <c r="M305" s="29"/>
      <c r="N305" s="85"/>
      <c r="O305" s="29"/>
      <c r="P305" s="148"/>
      <c r="Q305" s="148"/>
      <c r="R305" s="29"/>
      <c r="S305" s="29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</row>
    <row r="306" spans="2:205" s="37" customFormat="1" ht="27" customHeight="1">
      <c r="B306" s="136" t="s">
        <v>82</v>
      </c>
      <c r="C306" s="26"/>
      <c r="D306" s="28">
        <v>3.6</v>
      </c>
      <c r="E306" s="28">
        <v>3.6</v>
      </c>
      <c r="F306" s="29"/>
      <c r="G306" s="29"/>
      <c r="H306" s="29"/>
      <c r="I306" s="29"/>
      <c r="J306" s="29"/>
      <c r="K306" s="29">
        <f t="shared" si="8"/>
        <v>0</v>
      </c>
      <c r="L306" s="29"/>
      <c r="M306" s="29"/>
      <c r="N306" s="85"/>
      <c r="O306" s="29"/>
      <c r="P306" s="148"/>
      <c r="Q306" s="148"/>
      <c r="R306" s="29"/>
      <c r="S306" s="29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</row>
    <row r="307" spans="2:205" s="37" customFormat="1" ht="39" customHeight="1">
      <c r="B307" s="100" t="s">
        <v>83</v>
      </c>
      <c r="C307" s="26"/>
      <c r="D307" s="28">
        <v>15.3</v>
      </c>
      <c r="E307" s="28">
        <v>15.3</v>
      </c>
      <c r="F307" s="29"/>
      <c r="G307" s="29"/>
      <c r="H307" s="29"/>
      <c r="I307" s="29"/>
      <c r="J307" s="29"/>
      <c r="K307" s="29">
        <f t="shared" si="8"/>
        <v>0</v>
      </c>
      <c r="L307" s="29"/>
      <c r="M307" s="29"/>
      <c r="N307" s="85"/>
      <c r="O307" s="29"/>
      <c r="P307" s="148"/>
      <c r="Q307" s="148"/>
      <c r="R307" s="29"/>
      <c r="S307" s="29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</row>
    <row r="308" spans="2:205" s="37" customFormat="1" ht="27" customHeight="1">
      <c r="B308" s="136" t="s">
        <v>84</v>
      </c>
      <c r="C308" s="26" t="s">
        <v>115</v>
      </c>
      <c r="D308" s="28">
        <v>24.3</v>
      </c>
      <c r="E308" s="28">
        <v>24.3</v>
      </c>
      <c r="F308" s="29"/>
      <c r="G308" s="29"/>
      <c r="H308" s="29"/>
      <c r="I308" s="29"/>
      <c r="J308" s="29"/>
      <c r="K308" s="29">
        <f t="shared" si="8"/>
        <v>0</v>
      </c>
      <c r="L308" s="29"/>
      <c r="M308" s="29"/>
      <c r="N308" s="85"/>
      <c r="O308" s="29"/>
      <c r="P308" s="148"/>
      <c r="Q308" s="148"/>
      <c r="R308" s="29"/>
      <c r="S308" s="29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</row>
    <row r="309" spans="2:205" s="37" customFormat="1" ht="27" customHeight="1">
      <c r="B309" s="136" t="s">
        <v>49</v>
      </c>
      <c r="C309" s="26"/>
      <c r="D309" s="28">
        <v>5</v>
      </c>
      <c r="E309" s="28">
        <v>5</v>
      </c>
      <c r="F309" s="29"/>
      <c r="G309" s="29"/>
      <c r="H309" s="29"/>
      <c r="I309" s="29"/>
      <c r="J309" s="29">
        <v>650</v>
      </c>
      <c r="K309" s="29">
        <f t="shared" si="8"/>
        <v>3.25</v>
      </c>
      <c r="L309" s="29"/>
      <c r="M309" s="29"/>
      <c r="N309" s="85"/>
      <c r="O309" s="29"/>
      <c r="P309" s="148"/>
      <c r="Q309" s="148"/>
      <c r="R309" s="29"/>
      <c r="S309" s="29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</row>
    <row r="310" spans="2:205" s="37" customFormat="1" ht="27" customHeight="1">
      <c r="B310" s="98" t="s">
        <v>14</v>
      </c>
      <c r="C310" s="26"/>
      <c r="D310" s="28">
        <v>1</v>
      </c>
      <c r="E310" s="28">
        <v>1</v>
      </c>
      <c r="F310" s="29"/>
      <c r="G310" s="29"/>
      <c r="H310" s="29"/>
      <c r="I310" s="29"/>
      <c r="J310" s="29">
        <v>12</v>
      </c>
      <c r="K310" s="29">
        <f t="shared" si="8"/>
        <v>0.012</v>
      </c>
      <c r="L310" s="29"/>
      <c r="M310" s="29"/>
      <c r="N310" s="85"/>
      <c r="O310" s="29"/>
      <c r="P310" s="148"/>
      <c r="Q310" s="148"/>
      <c r="R310" s="29"/>
      <c r="S310" s="29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</row>
    <row r="311" spans="1:20" s="35" customFormat="1" ht="49.5" customHeight="1">
      <c r="A311" s="403"/>
      <c r="B311" s="294" t="s">
        <v>251</v>
      </c>
      <c r="C311" s="26">
        <v>200</v>
      </c>
      <c r="D311" s="26"/>
      <c r="E311" s="26"/>
      <c r="F311" s="26">
        <v>0.08</v>
      </c>
      <c r="G311" s="26">
        <v>0.03</v>
      </c>
      <c r="H311" s="27">
        <v>9.6</v>
      </c>
      <c r="I311" s="26">
        <v>41</v>
      </c>
      <c r="J311" s="14"/>
      <c r="K311" s="15">
        <f>SUM(K312:K315)</f>
        <v>3.3358</v>
      </c>
      <c r="L311" s="234">
        <v>9.06</v>
      </c>
      <c r="M311" s="110">
        <v>0.005</v>
      </c>
      <c r="N311" s="295">
        <v>0</v>
      </c>
      <c r="O311" s="14">
        <v>2.5</v>
      </c>
      <c r="P311" s="296">
        <v>2.8</v>
      </c>
      <c r="Q311" s="226">
        <v>8.8</v>
      </c>
      <c r="R311" s="14">
        <v>3.06</v>
      </c>
      <c r="S311" s="15">
        <v>0.33</v>
      </c>
      <c r="T311" s="277"/>
    </row>
    <row r="312" spans="1:20" ht="29.25" customHeight="1">
      <c r="A312" s="324"/>
      <c r="B312" s="298" t="s">
        <v>342</v>
      </c>
      <c r="C312" s="28"/>
      <c r="D312" s="28">
        <v>8</v>
      </c>
      <c r="E312" s="28">
        <v>8</v>
      </c>
      <c r="F312" s="28"/>
      <c r="G312" s="28"/>
      <c r="H312" s="39"/>
      <c r="I312" s="28"/>
      <c r="J312" s="25">
        <v>248</v>
      </c>
      <c r="K312" s="230">
        <f>J312*D312/1000</f>
        <v>1.984</v>
      </c>
      <c r="L312" s="231"/>
      <c r="M312" s="235"/>
      <c r="N312" s="299"/>
      <c r="O312" s="25"/>
      <c r="P312" s="300"/>
      <c r="Q312" s="235"/>
      <c r="R312" s="25"/>
      <c r="S312" s="230"/>
      <c r="T312" s="244"/>
    </row>
    <row r="313" spans="1:20" ht="29.25" customHeight="1">
      <c r="A313" s="324"/>
      <c r="B313" s="298" t="s">
        <v>217</v>
      </c>
      <c r="C313" s="28"/>
      <c r="D313" s="28">
        <v>1</v>
      </c>
      <c r="E313" s="28">
        <v>1</v>
      </c>
      <c r="F313" s="28"/>
      <c r="G313" s="28"/>
      <c r="H313" s="39"/>
      <c r="I313" s="28"/>
      <c r="J313" s="25">
        <v>540</v>
      </c>
      <c r="K313" s="230">
        <f>J313*D313/1000</f>
        <v>0.54</v>
      </c>
      <c r="L313" s="231"/>
      <c r="M313" s="235"/>
      <c r="N313" s="299"/>
      <c r="O313" s="25"/>
      <c r="P313" s="300"/>
      <c r="Q313" s="235"/>
      <c r="R313" s="25"/>
      <c r="S313" s="230"/>
      <c r="T313" s="244"/>
    </row>
    <row r="314" spans="1:20" ht="29.25" customHeight="1">
      <c r="A314" s="324"/>
      <c r="B314" s="298" t="s">
        <v>218</v>
      </c>
      <c r="C314" s="26"/>
      <c r="D314" s="28">
        <v>183</v>
      </c>
      <c r="E314" s="28">
        <v>183</v>
      </c>
      <c r="F314" s="26"/>
      <c r="G314" s="26"/>
      <c r="H314" s="27"/>
      <c r="I314" s="26"/>
      <c r="J314" s="14"/>
      <c r="K314" s="230">
        <f>J314*D314/1000</f>
        <v>0</v>
      </c>
      <c r="L314" s="234"/>
      <c r="M314" s="226"/>
      <c r="N314" s="295"/>
      <c r="O314" s="14"/>
      <c r="P314" s="296"/>
      <c r="Q314" s="226"/>
      <c r="R314" s="14"/>
      <c r="S314" s="15"/>
      <c r="T314" s="244"/>
    </row>
    <row r="315" spans="1:74" s="37" customFormat="1" ht="29.25" customHeight="1">
      <c r="A315" s="404"/>
      <c r="B315" s="298" t="s">
        <v>53</v>
      </c>
      <c r="C315" s="26"/>
      <c r="D315" s="28">
        <v>9</v>
      </c>
      <c r="E315" s="28">
        <v>9</v>
      </c>
      <c r="F315" s="26"/>
      <c r="G315" s="26"/>
      <c r="H315" s="27"/>
      <c r="I315" s="26"/>
      <c r="J315" s="25">
        <v>90.2</v>
      </c>
      <c r="K315" s="230">
        <f>J315*D315/1000</f>
        <v>0.8118000000000001</v>
      </c>
      <c r="L315" s="234"/>
      <c r="M315" s="226"/>
      <c r="N315" s="295"/>
      <c r="O315" s="14"/>
      <c r="P315" s="296"/>
      <c r="Q315" s="226"/>
      <c r="R315" s="14"/>
      <c r="S315" s="15"/>
      <c r="T315" s="30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</row>
    <row r="316" spans="2:19" s="35" customFormat="1" ht="53.25" customHeight="1">
      <c r="B316" s="86" t="s">
        <v>165</v>
      </c>
      <c r="C316" s="53">
        <v>40</v>
      </c>
      <c r="D316" s="53"/>
      <c r="E316" s="53"/>
      <c r="F316" s="54">
        <v>3.16</v>
      </c>
      <c r="G316" s="54">
        <v>0.4</v>
      </c>
      <c r="H316" s="54">
        <v>19.4</v>
      </c>
      <c r="I316" s="55">
        <v>95</v>
      </c>
      <c r="J316" s="55">
        <v>58</v>
      </c>
      <c r="K316" s="32">
        <f>J316*C316/1000</f>
        <v>2.32</v>
      </c>
      <c r="L316" s="42">
        <v>0</v>
      </c>
      <c r="M316" s="32">
        <v>0.05</v>
      </c>
      <c r="N316" s="78">
        <v>0</v>
      </c>
      <c r="O316" s="32">
        <v>0.5</v>
      </c>
      <c r="P316" s="74">
        <v>9.2</v>
      </c>
      <c r="Q316" s="47">
        <v>35.7</v>
      </c>
      <c r="R316" s="55">
        <v>13.2</v>
      </c>
      <c r="S316" s="32">
        <v>0.8</v>
      </c>
    </row>
    <row r="317" spans="2:19" s="44" customFormat="1" ht="36.75" customHeight="1">
      <c r="B317" s="87" t="s">
        <v>392</v>
      </c>
      <c r="C317" s="32">
        <v>20</v>
      </c>
      <c r="D317" s="43"/>
      <c r="E317" s="43"/>
      <c r="F317" s="32">
        <v>0.9</v>
      </c>
      <c r="G317" s="32">
        <v>0.24</v>
      </c>
      <c r="H317" s="32">
        <v>7.8</v>
      </c>
      <c r="I317" s="69">
        <v>40</v>
      </c>
      <c r="J317" s="32">
        <v>57</v>
      </c>
      <c r="K317" s="32">
        <f>J317*C317/1000</f>
        <v>1.14</v>
      </c>
      <c r="L317" s="42">
        <v>0</v>
      </c>
      <c r="M317" s="32">
        <v>0.04</v>
      </c>
      <c r="N317" s="78">
        <v>0</v>
      </c>
      <c r="O317" s="32">
        <v>0.28</v>
      </c>
      <c r="P317" s="74">
        <v>5.8</v>
      </c>
      <c r="Q317" s="47">
        <v>30</v>
      </c>
      <c r="R317" s="33">
        <v>9.4</v>
      </c>
      <c r="S317" s="32">
        <v>0.78</v>
      </c>
    </row>
    <row r="318" spans="1:20" s="5" customFormat="1" ht="36.75" customHeight="1">
      <c r="A318" s="432" t="s">
        <v>395</v>
      </c>
      <c r="B318" s="433"/>
      <c r="C318" s="434">
        <v>570</v>
      </c>
      <c r="D318" s="434"/>
      <c r="E318" s="435"/>
      <c r="F318" s="469">
        <f aca="true" t="shared" si="9" ref="F318:S318">SUM(F271+F277+F299+F311+F316+F317)</f>
        <v>26.039999999999996</v>
      </c>
      <c r="G318" s="469">
        <f t="shared" si="9"/>
        <v>25.869999999999994</v>
      </c>
      <c r="H318" s="469">
        <f t="shared" si="9"/>
        <v>73.88</v>
      </c>
      <c r="I318" s="469">
        <f t="shared" si="9"/>
        <v>648</v>
      </c>
      <c r="J318" s="469">
        <f t="shared" si="9"/>
        <v>115</v>
      </c>
      <c r="K318" s="469">
        <f t="shared" si="9"/>
        <v>34.60588</v>
      </c>
      <c r="L318" s="469">
        <f t="shared" si="9"/>
        <v>19.68</v>
      </c>
      <c r="M318" s="469">
        <f t="shared" si="9"/>
        <v>0.295</v>
      </c>
      <c r="N318" s="469">
        <f t="shared" si="9"/>
        <v>2000.54</v>
      </c>
      <c r="O318" s="469">
        <f t="shared" si="9"/>
        <v>9.639999999999999</v>
      </c>
      <c r="P318" s="469">
        <f t="shared" si="9"/>
        <v>276.92</v>
      </c>
      <c r="Q318" s="469">
        <f t="shared" si="9"/>
        <v>441.13000000000005</v>
      </c>
      <c r="R318" s="469">
        <f t="shared" si="9"/>
        <v>117.59000000000002</v>
      </c>
      <c r="S318" s="469">
        <f t="shared" si="9"/>
        <v>7.09</v>
      </c>
      <c r="T318" s="437"/>
    </row>
    <row r="319" spans="1:20" ht="26.25" customHeight="1">
      <c r="A319" s="571"/>
      <c r="B319" s="572"/>
      <c r="C319" s="573"/>
      <c r="D319" s="574"/>
      <c r="E319" s="574"/>
      <c r="F319" s="574"/>
      <c r="G319" s="574"/>
      <c r="H319" s="574"/>
      <c r="I319" s="575"/>
      <c r="J319" s="267"/>
      <c r="K319" s="267"/>
      <c r="L319" s="268" t="s">
        <v>63</v>
      </c>
      <c r="M319" s="269"/>
      <c r="N319" s="269"/>
      <c r="O319" s="269"/>
      <c r="P319" s="269"/>
      <c r="Q319" s="269"/>
      <c r="R319" s="269"/>
      <c r="S319" s="270"/>
      <c r="T319" s="243"/>
    </row>
    <row r="320" spans="1:20" ht="19.5" customHeight="1">
      <c r="A320" s="608" t="s">
        <v>193</v>
      </c>
      <c r="B320" s="610" t="s">
        <v>54</v>
      </c>
      <c r="C320" s="583"/>
      <c r="D320" s="584"/>
      <c r="E320" s="585"/>
      <c r="F320" s="617" t="s">
        <v>194</v>
      </c>
      <c r="G320" s="618"/>
      <c r="H320" s="619"/>
      <c r="I320" s="620" t="s">
        <v>60</v>
      </c>
      <c r="J320" s="271"/>
      <c r="K320" s="271"/>
      <c r="L320" s="605" t="s">
        <v>64</v>
      </c>
      <c r="M320" s="606"/>
      <c r="N320" s="606"/>
      <c r="O320" s="606"/>
      <c r="P320" s="606" t="s">
        <v>65</v>
      </c>
      <c r="Q320" s="606"/>
      <c r="R320" s="606"/>
      <c r="S320" s="607"/>
      <c r="T320" s="243"/>
    </row>
    <row r="321" spans="1:20" ht="42" customHeight="1">
      <c r="A321" s="609"/>
      <c r="B321" s="611"/>
      <c r="C321" s="579" t="s">
        <v>195</v>
      </c>
      <c r="D321" s="579" t="s">
        <v>55</v>
      </c>
      <c r="E321" s="579" t="s">
        <v>56</v>
      </c>
      <c r="F321" s="586" t="s">
        <v>57</v>
      </c>
      <c r="G321" s="586" t="s">
        <v>58</v>
      </c>
      <c r="H321" s="587" t="s">
        <v>59</v>
      </c>
      <c r="I321" s="621"/>
      <c r="J321" s="272" t="s">
        <v>61</v>
      </c>
      <c r="K321" s="273" t="s">
        <v>62</v>
      </c>
      <c r="L321" s="274" t="s">
        <v>66</v>
      </c>
      <c r="M321" s="274" t="s">
        <v>67</v>
      </c>
      <c r="N321" s="274" t="s">
        <v>68</v>
      </c>
      <c r="O321" s="274" t="s">
        <v>69</v>
      </c>
      <c r="P321" s="274" t="s">
        <v>70</v>
      </c>
      <c r="Q321" s="274" t="s">
        <v>71</v>
      </c>
      <c r="R321" s="274" t="s">
        <v>72</v>
      </c>
      <c r="S321" s="275" t="s">
        <v>73</v>
      </c>
      <c r="T321" s="244"/>
    </row>
    <row r="322" spans="1:20" ht="27.75" customHeight="1">
      <c r="A322" s="253" t="s">
        <v>205</v>
      </c>
      <c r="B322" s="254"/>
      <c r="C322" s="255"/>
      <c r="D322" s="256"/>
      <c r="E322" s="253"/>
      <c r="F322" s="257"/>
      <c r="G322" s="258"/>
      <c r="H322" s="258"/>
      <c r="I322" s="258"/>
      <c r="J322" s="302"/>
      <c r="K322" s="303"/>
      <c r="L322" s="263"/>
      <c r="M322" s="263"/>
      <c r="N322" s="263"/>
      <c r="O322" s="263"/>
      <c r="P322" s="263"/>
      <c r="Q322" s="263"/>
      <c r="R322" s="263"/>
      <c r="S322" s="264"/>
      <c r="T322" s="244"/>
    </row>
    <row r="323" spans="1:19" s="35" customFormat="1" ht="33" customHeight="1">
      <c r="A323" s="245" t="s">
        <v>400</v>
      </c>
      <c r="B323" s="265"/>
      <c r="C323" s="246"/>
      <c r="D323" s="246"/>
      <c r="E323" s="247"/>
      <c r="F323" s="71"/>
      <c r="G323" s="71"/>
      <c r="H323" s="71"/>
      <c r="I323" s="95"/>
      <c r="J323" s="71"/>
      <c r="K323" s="71"/>
      <c r="L323" s="71"/>
      <c r="M323" s="71"/>
      <c r="N323" s="71"/>
      <c r="O323" s="71"/>
      <c r="P323" s="95"/>
      <c r="Q323" s="71"/>
      <c r="R323" s="71"/>
      <c r="S323" s="71"/>
    </row>
    <row r="324" spans="2:205" s="37" customFormat="1" ht="62.25" customHeight="1">
      <c r="B324" s="84" t="s">
        <v>241</v>
      </c>
      <c r="C324" s="26">
        <v>30</v>
      </c>
      <c r="D324" s="28">
        <v>50</v>
      </c>
      <c r="E324" s="28">
        <v>30</v>
      </c>
      <c r="F324" s="26">
        <v>0.69</v>
      </c>
      <c r="G324" s="26">
        <v>0.1</v>
      </c>
      <c r="H324" s="26">
        <v>4.3</v>
      </c>
      <c r="I324" s="26">
        <v>17</v>
      </c>
      <c r="J324" s="29">
        <v>162</v>
      </c>
      <c r="K324" s="30">
        <f>J324*D324/1000</f>
        <v>8.1</v>
      </c>
      <c r="L324" s="24">
        <v>10.6</v>
      </c>
      <c r="M324" s="26">
        <v>0.012</v>
      </c>
      <c r="N324" s="27">
        <v>0</v>
      </c>
      <c r="O324" s="27">
        <v>0.66</v>
      </c>
      <c r="P324" s="23">
        <v>21.6</v>
      </c>
      <c r="Q324" s="26">
        <v>27.2</v>
      </c>
      <c r="R324" s="26">
        <v>8.6</v>
      </c>
      <c r="S324" s="26">
        <v>0.8</v>
      </c>
      <c r="T324" s="502"/>
      <c r="U324" s="503"/>
      <c r="V324" s="503"/>
      <c r="W324" s="503"/>
      <c r="X324" s="503"/>
      <c r="Y324" s="503"/>
      <c r="Z324" s="503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</row>
    <row r="325" spans="2:19" s="46" customFormat="1" ht="31.5" customHeight="1">
      <c r="B325" s="491" t="s">
        <v>332</v>
      </c>
      <c r="C325" s="34">
        <v>60</v>
      </c>
      <c r="D325" s="34"/>
      <c r="E325" s="34"/>
      <c r="F325" s="34">
        <v>0.7</v>
      </c>
      <c r="G325" s="42">
        <v>3.1</v>
      </c>
      <c r="H325" s="42">
        <v>2.3</v>
      </c>
      <c r="I325" s="34">
        <v>41</v>
      </c>
      <c r="J325" s="50"/>
      <c r="K325" s="50"/>
      <c r="L325" s="42">
        <v>1</v>
      </c>
      <c r="M325" s="32">
        <v>0.05</v>
      </c>
      <c r="N325" s="69">
        <v>0</v>
      </c>
      <c r="O325" s="33">
        <v>0.7</v>
      </c>
      <c r="P325" s="74">
        <v>17.3</v>
      </c>
      <c r="Q325" s="47">
        <v>25.3</v>
      </c>
      <c r="R325" s="33">
        <v>7</v>
      </c>
      <c r="S325" s="32">
        <v>0.25</v>
      </c>
    </row>
    <row r="326" spans="2:23" ht="24.75" customHeight="1">
      <c r="B326" s="117" t="s">
        <v>112</v>
      </c>
      <c r="C326" s="43"/>
      <c r="D326" s="43">
        <v>62</v>
      </c>
      <c r="E326" s="43">
        <v>60</v>
      </c>
      <c r="F326" s="43"/>
      <c r="G326" s="60"/>
      <c r="H326" s="60"/>
      <c r="I326" s="43"/>
      <c r="J326" s="45"/>
      <c r="K326" s="45"/>
      <c r="L326" s="118"/>
      <c r="M326" s="43"/>
      <c r="N326" s="114"/>
      <c r="O326" s="60"/>
      <c r="P326" s="119"/>
      <c r="Q326" s="120"/>
      <c r="R326" s="60"/>
      <c r="S326" s="43"/>
      <c r="T326" s="492"/>
      <c r="U326" s="284"/>
      <c r="V326" s="284"/>
      <c r="W326" s="284"/>
    </row>
    <row r="327" spans="2:19" ht="24.75" customHeight="1">
      <c r="B327" s="117" t="s">
        <v>113</v>
      </c>
      <c r="C327" s="43"/>
      <c r="D327" s="43">
        <v>62</v>
      </c>
      <c r="E327" s="43">
        <v>60</v>
      </c>
      <c r="F327" s="43"/>
      <c r="G327" s="60"/>
      <c r="H327" s="60"/>
      <c r="I327" s="43"/>
      <c r="J327" s="45"/>
      <c r="K327" s="45"/>
      <c r="L327" s="118"/>
      <c r="M327" s="43"/>
      <c r="N327" s="114"/>
      <c r="O327" s="60"/>
      <c r="P327" s="119"/>
      <c r="Q327" s="120"/>
      <c r="R327" s="60"/>
      <c r="S327" s="43"/>
    </row>
    <row r="328" spans="2:19" ht="24.75" customHeight="1">
      <c r="B328" s="121" t="s">
        <v>48</v>
      </c>
      <c r="C328" s="43"/>
      <c r="D328" s="43">
        <v>3</v>
      </c>
      <c r="E328" s="43">
        <v>3</v>
      </c>
      <c r="F328" s="43"/>
      <c r="G328" s="60"/>
      <c r="H328" s="60"/>
      <c r="I328" s="43"/>
      <c r="J328" s="45"/>
      <c r="K328" s="45"/>
      <c r="L328" s="118"/>
      <c r="M328" s="43"/>
      <c r="N328" s="114"/>
      <c r="O328" s="60"/>
      <c r="P328" s="119"/>
      <c r="Q328" s="120"/>
      <c r="R328" s="60"/>
      <c r="S328" s="43"/>
    </row>
    <row r="329" spans="2:19" ht="24.75" customHeight="1">
      <c r="B329" s="121" t="s">
        <v>14</v>
      </c>
      <c r="C329" s="43"/>
      <c r="D329" s="43">
        <v>0.2</v>
      </c>
      <c r="E329" s="43">
        <v>0.2</v>
      </c>
      <c r="F329" s="43"/>
      <c r="G329" s="60"/>
      <c r="H329" s="60"/>
      <c r="I329" s="43"/>
      <c r="J329" s="45"/>
      <c r="K329" s="45"/>
      <c r="L329" s="118"/>
      <c r="M329" s="43"/>
      <c r="N329" s="114"/>
      <c r="O329" s="60"/>
      <c r="P329" s="119"/>
      <c r="Q329" s="120"/>
      <c r="R329" s="60"/>
      <c r="S329" s="43"/>
    </row>
    <row r="330" spans="2:19" s="70" customFormat="1" ht="39.75" customHeight="1">
      <c r="B330" s="486" t="s">
        <v>349</v>
      </c>
      <c r="C330" s="69">
        <v>250</v>
      </c>
      <c r="D330" s="33"/>
      <c r="E330" s="33"/>
      <c r="F330" s="33">
        <v>19.4</v>
      </c>
      <c r="G330" s="47">
        <v>24.5</v>
      </c>
      <c r="H330" s="47">
        <v>51.5</v>
      </c>
      <c r="I330" s="69">
        <v>378</v>
      </c>
      <c r="J330" s="33"/>
      <c r="K330" s="33">
        <f>SUM(K340:K343)</f>
        <v>11.022670000000002</v>
      </c>
      <c r="L330" s="33">
        <v>3.7</v>
      </c>
      <c r="M330" s="33">
        <v>0.19</v>
      </c>
      <c r="N330" s="69">
        <v>8.7</v>
      </c>
      <c r="O330" s="33">
        <v>1.09</v>
      </c>
      <c r="P330" s="47">
        <v>35.7</v>
      </c>
      <c r="Q330" s="47">
        <v>141</v>
      </c>
      <c r="R330" s="33">
        <v>89.5</v>
      </c>
      <c r="S330" s="33">
        <v>2.5</v>
      </c>
    </row>
    <row r="331" spans="2:19" s="285" customFormat="1" ht="23.25" customHeight="1">
      <c r="B331" s="487" t="s">
        <v>42</v>
      </c>
      <c r="C331" s="114"/>
      <c r="D331" s="60">
        <v>107</v>
      </c>
      <c r="E331" s="60">
        <v>79</v>
      </c>
      <c r="F331" s="60"/>
      <c r="G331" s="120"/>
      <c r="H331" s="120"/>
      <c r="I331" s="114"/>
      <c r="J331" s="60"/>
      <c r="K331" s="60"/>
      <c r="L331" s="60"/>
      <c r="M331" s="60"/>
      <c r="N331" s="114"/>
      <c r="O331" s="60"/>
      <c r="P331" s="120"/>
      <c r="Q331" s="120"/>
      <c r="R331" s="60"/>
      <c r="S331" s="60"/>
    </row>
    <row r="332" spans="2:19" s="285" customFormat="1" ht="33" customHeight="1">
      <c r="B332" s="487" t="s">
        <v>378</v>
      </c>
      <c r="C332" s="114"/>
      <c r="D332" s="60">
        <v>92</v>
      </c>
      <c r="E332" s="60">
        <v>79</v>
      </c>
      <c r="F332" s="60"/>
      <c r="G332" s="120"/>
      <c r="H332" s="120"/>
      <c r="I332" s="114"/>
      <c r="J332" s="60"/>
      <c r="K332" s="60"/>
      <c r="L332" s="60"/>
      <c r="M332" s="60"/>
      <c r="N332" s="114"/>
      <c r="O332" s="60"/>
      <c r="P332" s="120"/>
      <c r="Q332" s="120"/>
      <c r="R332" s="60"/>
      <c r="S332" s="60"/>
    </row>
    <row r="333" spans="2:19" s="285" customFormat="1" ht="41.25" customHeight="1">
      <c r="B333" s="487" t="s">
        <v>379</v>
      </c>
      <c r="C333" s="114"/>
      <c r="D333" s="60">
        <v>79</v>
      </c>
      <c r="E333" s="60">
        <v>79</v>
      </c>
      <c r="F333" s="60"/>
      <c r="G333" s="120"/>
      <c r="H333" s="120"/>
      <c r="I333" s="114"/>
      <c r="J333" s="60"/>
      <c r="K333" s="60"/>
      <c r="L333" s="60"/>
      <c r="M333" s="60"/>
      <c r="N333" s="114"/>
      <c r="O333" s="60"/>
      <c r="P333" s="120"/>
      <c r="Q333" s="120"/>
      <c r="R333" s="60"/>
      <c r="S333" s="60"/>
    </row>
    <row r="334" spans="2:19" s="285" customFormat="1" ht="44.25" customHeight="1">
      <c r="B334" s="487" t="s">
        <v>380</v>
      </c>
      <c r="C334" s="114"/>
      <c r="D334" s="60">
        <v>74</v>
      </c>
      <c r="E334" s="60">
        <v>74</v>
      </c>
      <c r="F334" s="60"/>
      <c r="G334" s="120"/>
      <c r="H334" s="120"/>
      <c r="I334" s="114"/>
      <c r="J334" s="60"/>
      <c r="K334" s="60"/>
      <c r="L334" s="60"/>
      <c r="M334" s="60"/>
      <c r="N334" s="114"/>
      <c r="O334" s="60"/>
      <c r="P334" s="120"/>
      <c r="Q334" s="120"/>
      <c r="R334" s="60"/>
      <c r="S334" s="60"/>
    </row>
    <row r="335" spans="2:19" s="285" customFormat="1" ht="23.25" customHeight="1">
      <c r="B335" s="487" t="s">
        <v>48</v>
      </c>
      <c r="C335" s="114"/>
      <c r="D335" s="60">
        <v>4.2</v>
      </c>
      <c r="E335" s="60">
        <v>4.2</v>
      </c>
      <c r="F335" s="60"/>
      <c r="G335" s="120"/>
      <c r="H335" s="120"/>
      <c r="I335" s="114"/>
      <c r="J335" s="60"/>
      <c r="K335" s="60"/>
      <c r="L335" s="60"/>
      <c r="M335" s="60"/>
      <c r="N335" s="114"/>
      <c r="O335" s="60"/>
      <c r="P335" s="120"/>
      <c r="Q335" s="120"/>
      <c r="R335" s="60"/>
      <c r="S335" s="60"/>
    </row>
    <row r="336" spans="2:19" s="516" customFormat="1" ht="23.25" customHeight="1">
      <c r="B336" s="517" t="s">
        <v>350</v>
      </c>
      <c r="C336" s="518"/>
      <c r="D336" s="175"/>
      <c r="E336" s="175">
        <v>50</v>
      </c>
      <c r="F336" s="175"/>
      <c r="G336" s="519"/>
      <c r="H336" s="519"/>
      <c r="I336" s="518"/>
      <c r="J336" s="175"/>
      <c r="K336" s="175"/>
      <c r="L336" s="175"/>
      <c r="M336" s="175"/>
      <c r="N336" s="518"/>
      <c r="O336" s="175"/>
      <c r="P336" s="519"/>
      <c r="Q336" s="519"/>
      <c r="R336" s="175"/>
      <c r="S336" s="175"/>
    </row>
    <row r="337" spans="2:19" s="285" customFormat="1" ht="23.25" customHeight="1">
      <c r="B337" s="487" t="s">
        <v>52</v>
      </c>
      <c r="C337" s="114"/>
      <c r="D337" s="60">
        <v>48</v>
      </c>
      <c r="E337" s="60">
        <v>48</v>
      </c>
      <c r="F337" s="60"/>
      <c r="G337" s="120"/>
      <c r="H337" s="120"/>
      <c r="I337" s="114"/>
      <c r="J337" s="60"/>
      <c r="K337" s="60"/>
      <c r="L337" s="60"/>
      <c r="M337" s="60"/>
      <c r="N337" s="114"/>
      <c r="O337" s="60"/>
      <c r="P337" s="120"/>
      <c r="Q337" s="120"/>
      <c r="R337" s="60"/>
      <c r="S337" s="60"/>
    </row>
    <row r="338" spans="2:19" s="285" customFormat="1" ht="23.25" customHeight="1">
      <c r="B338" s="487" t="s">
        <v>45</v>
      </c>
      <c r="C338" s="114"/>
      <c r="D338" s="60">
        <v>150</v>
      </c>
      <c r="E338" s="60">
        <v>150</v>
      </c>
      <c r="F338" s="60"/>
      <c r="G338" s="120"/>
      <c r="H338" s="120"/>
      <c r="I338" s="114"/>
      <c r="J338" s="60"/>
      <c r="K338" s="60"/>
      <c r="L338" s="60"/>
      <c r="M338" s="60"/>
      <c r="N338" s="114"/>
      <c r="O338" s="60"/>
      <c r="P338" s="120"/>
      <c r="Q338" s="120"/>
      <c r="R338" s="60"/>
      <c r="S338" s="60"/>
    </row>
    <row r="339" spans="2:19" s="285" customFormat="1" ht="23.25" customHeight="1">
      <c r="B339" s="487" t="s">
        <v>46</v>
      </c>
      <c r="C339" s="114"/>
      <c r="D339" s="60">
        <v>15</v>
      </c>
      <c r="E339" s="60">
        <v>12.5</v>
      </c>
      <c r="F339" s="60"/>
      <c r="G339" s="120"/>
      <c r="H339" s="120"/>
      <c r="I339" s="114"/>
      <c r="J339" s="60"/>
      <c r="K339" s="60"/>
      <c r="L339" s="60"/>
      <c r="M339" s="60"/>
      <c r="N339" s="114"/>
      <c r="O339" s="60"/>
      <c r="P339" s="120"/>
      <c r="Q339" s="120"/>
      <c r="R339" s="60"/>
      <c r="S339" s="60"/>
    </row>
    <row r="340" spans="2:19" ht="30" customHeight="1">
      <c r="B340" s="113" t="s">
        <v>136</v>
      </c>
      <c r="C340" s="32"/>
      <c r="D340" s="43">
        <v>31.3</v>
      </c>
      <c r="E340" s="43">
        <v>25</v>
      </c>
      <c r="F340" s="45"/>
      <c r="G340" s="45"/>
      <c r="H340" s="45"/>
      <c r="I340" s="45"/>
      <c r="J340" s="45">
        <v>144</v>
      </c>
      <c r="K340" s="45">
        <f>J340*D340/1000</f>
        <v>4.5072</v>
      </c>
      <c r="L340" s="45"/>
      <c r="M340" s="45"/>
      <c r="N340" s="114"/>
      <c r="O340" s="45"/>
      <c r="P340" s="115"/>
      <c r="Q340" s="115"/>
      <c r="R340" s="45"/>
      <c r="S340" s="45"/>
    </row>
    <row r="341" spans="2:19" ht="30" customHeight="1">
      <c r="B341" s="113" t="s">
        <v>50</v>
      </c>
      <c r="C341" s="32"/>
      <c r="D341" s="43">
        <v>33.3</v>
      </c>
      <c r="E341" s="43">
        <v>25</v>
      </c>
      <c r="F341" s="45"/>
      <c r="G341" s="45" t="s">
        <v>127</v>
      </c>
      <c r="H341" s="45"/>
      <c r="I341" s="45"/>
      <c r="J341" s="45"/>
      <c r="K341" s="45">
        <f>J341*D341/1000</f>
        <v>0</v>
      </c>
      <c r="L341" s="45"/>
      <c r="M341" s="45"/>
      <c r="N341" s="114"/>
      <c r="O341" s="45"/>
      <c r="P341" s="115"/>
      <c r="Q341" s="115"/>
      <c r="R341" s="45"/>
      <c r="S341" s="45"/>
    </row>
    <row r="342" spans="2:19" ht="30" customHeight="1">
      <c r="B342" s="113" t="s">
        <v>49</v>
      </c>
      <c r="C342" s="32"/>
      <c r="D342" s="43">
        <v>10</v>
      </c>
      <c r="E342" s="43">
        <v>10</v>
      </c>
      <c r="F342" s="45"/>
      <c r="G342" s="45"/>
      <c r="H342" s="45"/>
      <c r="I342" s="45"/>
      <c r="J342" s="45">
        <v>650</v>
      </c>
      <c r="K342" s="45">
        <f>J342*D342/1000</f>
        <v>6.5</v>
      </c>
      <c r="L342" s="45"/>
      <c r="M342" s="45"/>
      <c r="N342" s="114"/>
      <c r="O342" s="45"/>
      <c r="P342" s="115"/>
      <c r="Q342" s="115"/>
      <c r="R342" s="45"/>
      <c r="S342" s="45"/>
    </row>
    <row r="343" spans="2:19" ht="24" customHeight="1">
      <c r="B343" s="116" t="s">
        <v>14</v>
      </c>
      <c r="C343" s="32"/>
      <c r="D343" s="43">
        <v>1.3</v>
      </c>
      <c r="E343" s="43">
        <v>1.3</v>
      </c>
      <c r="F343" s="45"/>
      <c r="G343" s="45"/>
      <c r="H343" s="45"/>
      <c r="I343" s="45"/>
      <c r="J343" s="45">
        <v>11.9</v>
      </c>
      <c r="K343" s="45">
        <f>J343*D343/1000</f>
        <v>0.015470000000000001</v>
      </c>
      <c r="L343" s="45"/>
      <c r="M343" s="45"/>
      <c r="N343" s="114"/>
      <c r="O343" s="45"/>
      <c r="P343" s="115"/>
      <c r="Q343" s="115"/>
      <c r="R343" s="45"/>
      <c r="S343" s="45"/>
    </row>
    <row r="344" spans="2:205" s="17" customFormat="1" ht="35.25" customHeight="1">
      <c r="B344" s="107" t="s">
        <v>351</v>
      </c>
      <c r="C344" s="26">
        <v>200</v>
      </c>
      <c r="D344" s="26"/>
      <c r="E344" s="26"/>
      <c r="F344" s="26">
        <v>0.46</v>
      </c>
      <c r="G344" s="26">
        <v>0.1</v>
      </c>
      <c r="H344" s="26">
        <v>24</v>
      </c>
      <c r="I344" s="26">
        <v>96</v>
      </c>
      <c r="J344" s="26"/>
      <c r="K344" s="27">
        <f>SUM(K345:K347)</f>
        <v>5.702</v>
      </c>
      <c r="L344" s="23">
        <v>0.45</v>
      </c>
      <c r="M344" s="26">
        <v>0.004</v>
      </c>
      <c r="N344" s="24">
        <v>0</v>
      </c>
      <c r="O344" s="27">
        <v>1.6</v>
      </c>
      <c r="P344" s="23">
        <v>20.32</v>
      </c>
      <c r="Q344" s="26">
        <v>12.46</v>
      </c>
      <c r="R344" s="26">
        <v>20.3</v>
      </c>
      <c r="S344" s="26">
        <v>0.45</v>
      </c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  <c r="ER344" s="9"/>
      <c r="ES344" s="9"/>
      <c r="ET344" s="9"/>
      <c r="EU344" s="9"/>
      <c r="EV344" s="9"/>
      <c r="EW344" s="9"/>
      <c r="EX344" s="9"/>
      <c r="EY344" s="9"/>
      <c r="EZ344" s="9"/>
      <c r="FA344" s="9"/>
      <c r="FB344" s="9"/>
      <c r="FC344" s="9"/>
      <c r="FD344" s="9"/>
      <c r="FE344" s="9"/>
      <c r="FF344" s="9"/>
      <c r="FG344" s="9"/>
      <c r="FH344" s="9"/>
      <c r="FI344" s="9"/>
      <c r="FJ344" s="9"/>
      <c r="FK344" s="9"/>
      <c r="FL344" s="9"/>
      <c r="FM344" s="9"/>
      <c r="FN344" s="9"/>
      <c r="FO344" s="9"/>
      <c r="FP344" s="9"/>
      <c r="FQ344" s="9"/>
      <c r="FR344" s="9"/>
      <c r="FS344" s="9"/>
      <c r="FT344" s="9"/>
      <c r="FU344" s="9"/>
      <c r="FV344" s="9"/>
      <c r="FW344" s="9"/>
      <c r="FX344" s="9"/>
      <c r="FY344" s="9"/>
      <c r="FZ344" s="9"/>
      <c r="GA344" s="9"/>
      <c r="GB344" s="9"/>
      <c r="GC344" s="9"/>
      <c r="GD344" s="9"/>
      <c r="GE344" s="9"/>
      <c r="GF344" s="9"/>
      <c r="GG344" s="9"/>
      <c r="GH344" s="9"/>
      <c r="GI344" s="9"/>
      <c r="GJ344" s="9"/>
      <c r="GK344" s="9"/>
      <c r="GL344" s="9"/>
      <c r="GM344" s="9"/>
      <c r="GN344" s="9"/>
      <c r="GO344" s="9"/>
      <c r="GP344" s="9"/>
      <c r="GQ344" s="9"/>
      <c r="GR344" s="9"/>
      <c r="GS344" s="9"/>
      <c r="GT344" s="9"/>
      <c r="GU344" s="9"/>
      <c r="GV344" s="9"/>
      <c r="GW344" s="9"/>
    </row>
    <row r="345" spans="2:205" s="37" customFormat="1" ht="27" customHeight="1">
      <c r="B345" s="98" t="s">
        <v>87</v>
      </c>
      <c r="C345" s="26"/>
      <c r="D345" s="28">
        <v>20</v>
      </c>
      <c r="E345" s="28">
        <v>20</v>
      </c>
      <c r="F345" s="29"/>
      <c r="G345" s="29"/>
      <c r="H345" s="29"/>
      <c r="I345" s="29"/>
      <c r="J345" s="28">
        <v>240</v>
      </c>
      <c r="K345" s="39">
        <f>J345*D345/1000</f>
        <v>4.8</v>
      </c>
      <c r="L345" s="29"/>
      <c r="M345" s="29"/>
      <c r="N345" s="29"/>
      <c r="O345" s="29"/>
      <c r="P345" s="29"/>
      <c r="Q345" s="29"/>
      <c r="R345" s="29"/>
      <c r="S345" s="29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</row>
    <row r="346" spans="2:205" s="37" customFormat="1" ht="27" customHeight="1">
      <c r="B346" s="98" t="s">
        <v>53</v>
      </c>
      <c r="C346" s="26"/>
      <c r="D346" s="28">
        <v>10</v>
      </c>
      <c r="E346" s="28">
        <v>10</v>
      </c>
      <c r="F346" s="29"/>
      <c r="G346" s="29"/>
      <c r="H346" s="29"/>
      <c r="I346" s="29"/>
      <c r="J346" s="28">
        <v>90.2</v>
      </c>
      <c r="K346" s="39">
        <f>J346*D346/1000</f>
        <v>0.902</v>
      </c>
      <c r="L346" s="29"/>
      <c r="M346" s="29"/>
      <c r="N346" s="29"/>
      <c r="O346" s="29"/>
      <c r="P346" s="29"/>
      <c r="Q346" s="29"/>
      <c r="R346" s="29"/>
      <c r="S346" s="29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</row>
    <row r="347" spans="2:205" s="37" customFormat="1" ht="27" customHeight="1">
      <c r="B347" s="98" t="s">
        <v>100</v>
      </c>
      <c r="C347" s="26"/>
      <c r="D347" s="28">
        <v>203</v>
      </c>
      <c r="E347" s="28">
        <v>203</v>
      </c>
      <c r="F347" s="29"/>
      <c r="G347" s="29"/>
      <c r="H347" s="29"/>
      <c r="I347" s="29"/>
      <c r="J347" s="28"/>
      <c r="K347" s="39">
        <f>J347*D347/1000</f>
        <v>0</v>
      </c>
      <c r="L347" s="29"/>
      <c r="M347" s="29"/>
      <c r="N347" s="29"/>
      <c r="O347" s="29"/>
      <c r="P347" s="29"/>
      <c r="Q347" s="29"/>
      <c r="R347" s="29"/>
      <c r="S347" s="29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</row>
    <row r="348" spans="2:19" s="35" customFormat="1" ht="28.5" customHeight="1">
      <c r="B348" s="86" t="s">
        <v>165</v>
      </c>
      <c r="C348" s="53">
        <v>40</v>
      </c>
      <c r="D348" s="53"/>
      <c r="E348" s="53"/>
      <c r="F348" s="54">
        <v>3.16</v>
      </c>
      <c r="G348" s="54">
        <v>0.4</v>
      </c>
      <c r="H348" s="54">
        <v>19.4</v>
      </c>
      <c r="I348" s="55">
        <v>95</v>
      </c>
      <c r="J348" s="55">
        <v>58</v>
      </c>
      <c r="K348" s="32">
        <f>J348*C348/1000</f>
        <v>2.32</v>
      </c>
      <c r="L348" s="42">
        <v>0</v>
      </c>
      <c r="M348" s="32">
        <v>0.05</v>
      </c>
      <c r="N348" s="78">
        <v>0</v>
      </c>
      <c r="O348" s="32">
        <v>0.5</v>
      </c>
      <c r="P348" s="74">
        <v>9.2</v>
      </c>
      <c r="Q348" s="47">
        <v>35.7</v>
      </c>
      <c r="R348" s="55">
        <v>13.2</v>
      </c>
      <c r="S348" s="32">
        <v>0.8</v>
      </c>
    </row>
    <row r="349" spans="2:22" s="44" customFormat="1" ht="18.75" customHeight="1">
      <c r="B349" s="87" t="s">
        <v>392</v>
      </c>
      <c r="C349" s="32">
        <v>40</v>
      </c>
      <c r="D349" s="43"/>
      <c r="E349" s="43"/>
      <c r="F349" s="32">
        <v>1.8</v>
      </c>
      <c r="G349" s="32">
        <v>0.48</v>
      </c>
      <c r="H349" s="32">
        <v>15.6</v>
      </c>
      <c r="I349" s="69">
        <v>80</v>
      </c>
      <c r="J349" s="32">
        <v>57</v>
      </c>
      <c r="K349" s="32">
        <f>J349*C349/1000</f>
        <v>2.28</v>
      </c>
      <c r="L349" s="42">
        <v>0</v>
      </c>
      <c r="M349" s="32">
        <v>0.04</v>
      </c>
      <c r="N349" s="78">
        <v>0</v>
      </c>
      <c r="O349" s="32">
        <v>0.28</v>
      </c>
      <c r="P349" s="74">
        <v>5.8</v>
      </c>
      <c r="Q349" s="47">
        <v>30</v>
      </c>
      <c r="R349" s="33">
        <v>9.4</v>
      </c>
      <c r="S349" s="32">
        <v>0.78</v>
      </c>
      <c r="T349" s="354"/>
      <c r="U349" s="354"/>
      <c r="V349" s="354"/>
    </row>
    <row r="350" spans="1:20" s="5" customFormat="1" ht="27" customHeight="1">
      <c r="A350" s="432" t="s">
        <v>395</v>
      </c>
      <c r="B350" s="433"/>
      <c r="C350" s="434">
        <v>560</v>
      </c>
      <c r="D350" s="434"/>
      <c r="E350" s="435"/>
      <c r="F350" s="469">
        <f>SUM(F324+F330+F344+F348+F349)</f>
        <v>25.51</v>
      </c>
      <c r="G350" s="469">
        <f aca="true" t="shared" si="10" ref="G350:S350">SUM(G324+G330+G344+G348+G349)</f>
        <v>25.580000000000002</v>
      </c>
      <c r="H350" s="469">
        <f t="shared" si="10"/>
        <v>114.79999999999998</v>
      </c>
      <c r="I350" s="469">
        <f t="shared" si="10"/>
        <v>666</v>
      </c>
      <c r="J350" s="469">
        <f t="shared" si="10"/>
        <v>277</v>
      </c>
      <c r="K350" s="469">
        <f t="shared" si="10"/>
        <v>29.42467</v>
      </c>
      <c r="L350" s="469">
        <f t="shared" si="10"/>
        <v>14.75</v>
      </c>
      <c r="M350" s="469">
        <f t="shared" si="10"/>
        <v>0.296</v>
      </c>
      <c r="N350" s="469">
        <f t="shared" si="10"/>
        <v>8.7</v>
      </c>
      <c r="O350" s="469">
        <f t="shared" si="10"/>
        <v>4.13</v>
      </c>
      <c r="P350" s="469">
        <f t="shared" si="10"/>
        <v>92.62</v>
      </c>
      <c r="Q350" s="469">
        <f t="shared" si="10"/>
        <v>246.36</v>
      </c>
      <c r="R350" s="469">
        <f t="shared" si="10"/>
        <v>141</v>
      </c>
      <c r="S350" s="469">
        <f t="shared" si="10"/>
        <v>5.33</v>
      </c>
      <c r="T350" s="437"/>
    </row>
    <row r="351" spans="1:20" ht="7.5" customHeight="1">
      <c r="A351" s="571"/>
      <c r="B351" s="572"/>
      <c r="C351" s="573"/>
      <c r="D351" s="574"/>
      <c r="E351" s="574"/>
      <c r="F351" s="574"/>
      <c r="G351" s="574"/>
      <c r="H351" s="574"/>
      <c r="I351" s="575"/>
      <c r="J351" s="267"/>
      <c r="K351" s="267"/>
      <c r="L351" s="268" t="s">
        <v>63</v>
      </c>
      <c r="M351" s="269"/>
      <c r="N351" s="269"/>
      <c r="O351" s="269"/>
      <c r="P351" s="269"/>
      <c r="Q351" s="269"/>
      <c r="R351" s="269"/>
      <c r="S351" s="270"/>
      <c r="T351" s="243"/>
    </row>
    <row r="352" spans="1:20" ht="27" customHeight="1">
      <c r="A352" s="608" t="s">
        <v>193</v>
      </c>
      <c r="B352" s="610" t="s">
        <v>54</v>
      </c>
      <c r="C352" s="583"/>
      <c r="D352" s="584"/>
      <c r="E352" s="585"/>
      <c r="F352" s="617" t="s">
        <v>194</v>
      </c>
      <c r="G352" s="618"/>
      <c r="H352" s="619"/>
      <c r="I352" s="620" t="s">
        <v>60</v>
      </c>
      <c r="J352" s="271"/>
      <c r="K352" s="271"/>
      <c r="L352" s="605" t="s">
        <v>64</v>
      </c>
      <c r="M352" s="606"/>
      <c r="N352" s="606"/>
      <c r="O352" s="606"/>
      <c r="P352" s="606" t="s">
        <v>65</v>
      </c>
      <c r="Q352" s="606"/>
      <c r="R352" s="606"/>
      <c r="S352" s="607"/>
      <c r="T352" s="243"/>
    </row>
    <row r="353" spans="1:20" ht="34.5" customHeight="1">
      <c r="A353" s="609"/>
      <c r="B353" s="611"/>
      <c r="C353" s="579" t="s">
        <v>195</v>
      </c>
      <c r="D353" s="579" t="s">
        <v>55</v>
      </c>
      <c r="E353" s="579" t="s">
        <v>56</v>
      </c>
      <c r="F353" s="586" t="s">
        <v>57</v>
      </c>
      <c r="G353" s="586" t="s">
        <v>58</v>
      </c>
      <c r="H353" s="587" t="s">
        <v>59</v>
      </c>
      <c r="I353" s="621"/>
      <c r="J353" s="272" t="s">
        <v>61</v>
      </c>
      <c r="K353" s="273" t="s">
        <v>62</v>
      </c>
      <c r="L353" s="274" t="s">
        <v>66</v>
      </c>
      <c r="M353" s="274" t="s">
        <v>67</v>
      </c>
      <c r="N353" s="274" t="s">
        <v>68</v>
      </c>
      <c r="O353" s="274" t="s">
        <v>69</v>
      </c>
      <c r="P353" s="274" t="s">
        <v>70</v>
      </c>
      <c r="Q353" s="274" t="s">
        <v>71</v>
      </c>
      <c r="R353" s="274" t="s">
        <v>72</v>
      </c>
      <c r="S353" s="275" t="s">
        <v>73</v>
      </c>
      <c r="T353" s="244"/>
    </row>
    <row r="354" spans="1:20" ht="27.75" customHeight="1">
      <c r="A354" s="253" t="s">
        <v>206</v>
      </c>
      <c r="B354" s="254"/>
      <c r="C354" s="255"/>
      <c r="D354" s="256"/>
      <c r="E354" s="253"/>
      <c r="F354" s="257"/>
      <c r="G354" s="258"/>
      <c r="H354" s="258"/>
      <c r="I354" s="258"/>
      <c r="J354" s="302"/>
      <c r="K354" s="303"/>
      <c r="L354" s="263"/>
      <c r="M354" s="263"/>
      <c r="N354" s="263"/>
      <c r="O354" s="263"/>
      <c r="P354" s="263"/>
      <c r="Q354" s="263"/>
      <c r="R354" s="263"/>
      <c r="S354" s="264"/>
      <c r="T354" s="244"/>
    </row>
    <row r="355" spans="1:19" s="35" customFormat="1" ht="28.5" customHeight="1">
      <c r="A355" s="245" t="s">
        <v>400</v>
      </c>
      <c r="B355" s="265"/>
      <c r="C355" s="246"/>
      <c r="D355" s="246"/>
      <c r="E355" s="247"/>
      <c r="F355" s="71"/>
      <c r="G355" s="71"/>
      <c r="H355" s="71"/>
      <c r="I355" s="95"/>
      <c r="J355" s="71"/>
      <c r="K355" s="71"/>
      <c r="L355" s="71"/>
      <c r="M355" s="71"/>
      <c r="N355" s="71"/>
      <c r="O355" s="71"/>
      <c r="P355" s="95"/>
      <c r="Q355" s="71"/>
      <c r="R355" s="71"/>
      <c r="S355" s="71"/>
    </row>
    <row r="356" spans="2:19" s="5" customFormat="1" ht="30" customHeight="1">
      <c r="B356" s="96" t="s">
        <v>243</v>
      </c>
      <c r="C356" s="32">
        <v>40</v>
      </c>
      <c r="D356" s="32"/>
      <c r="E356" s="32"/>
      <c r="F356" s="32">
        <v>1</v>
      </c>
      <c r="G356" s="33">
        <v>2.1</v>
      </c>
      <c r="H356" s="33">
        <v>2.2</v>
      </c>
      <c r="I356" s="32">
        <v>33</v>
      </c>
      <c r="J356" s="50"/>
      <c r="K356" s="50">
        <f>SUM(K357:K359)</f>
        <v>7.02256</v>
      </c>
      <c r="L356" s="42">
        <v>6.6</v>
      </c>
      <c r="M356" s="32">
        <v>0.07</v>
      </c>
      <c r="N356" s="69">
        <v>0</v>
      </c>
      <c r="O356" s="33">
        <v>1.9</v>
      </c>
      <c r="P356" s="74">
        <v>12.87</v>
      </c>
      <c r="Q356" s="47">
        <v>39.2</v>
      </c>
      <c r="R356" s="33">
        <v>12.6</v>
      </c>
      <c r="S356" s="32">
        <v>0.42</v>
      </c>
    </row>
    <row r="357" spans="2:19" ht="30" customHeight="1">
      <c r="B357" s="121" t="s">
        <v>325</v>
      </c>
      <c r="C357" s="43"/>
      <c r="D357" s="43">
        <v>56</v>
      </c>
      <c r="E357" s="43">
        <v>36</v>
      </c>
      <c r="F357" s="43"/>
      <c r="G357" s="60"/>
      <c r="H357" s="60"/>
      <c r="I357" s="43"/>
      <c r="J357" s="45">
        <v>117.4</v>
      </c>
      <c r="K357" s="45">
        <f>J357*D357/1000</f>
        <v>6.574400000000001</v>
      </c>
      <c r="L357" s="118"/>
      <c r="M357" s="43"/>
      <c r="N357" s="114"/>
      <c r="O357" s="60"/>
      <c r="P357" s="119"/>
      <c r="Q357" s="120"/>
      <c r="R357" s="60"/>
      <c r="S357" s="43"/>
    </row>
    <row r="358" spans="2:19" ht="22.5" customHeight="1">
      <c r="B358" s="121" t="s">
        <v>48</v>
      </c>
      <c r="C358" s="43"/>
      <c r="D358" s="43">
        <v>2</v>
      </c>
      <c r="E358" s="43">
        <v>2</v>
      </c>
      <c r="F358" s="43"/>
      <c r="G358" s="60"/>
      <c r="H358" s="60"/>
      <c r="I358" s="43"/>
      <c r="J358" s="45">
        <v>178</v>
      </c>
      <c r="K358" s="45">
        <f>J358*D358/1000</f>
        <v>0.356</v>
      </c>
      <c r="L358" s="118"/>
      <c r="M358" s="43"/>
      <c r="N358" s="114"/>
      <c r="O358" s="60"/>
      <c r="P358" s="119"/>
      <c r="Q358" s="120"/>
      <c r="R358" s="60"/>
      <c r="S358" s="43"/>
    </row>
    <row r="359" spans="2:19" ht="22.5" customHeight="1">
      <c r="B359" s="121" t="s">
        <v>46</v>
      </c>
      <c r="C359" s="43"/>
      <c r="D359" s="43">
        <v>2.4</v>
      </c>
      <c r="E359" s="43">
        <v>2</v>
      </c>
      <c r="F359" s="43"/>
      <c r="G359" s="60"/>
      <c r="H359" s="60"/>
      <c r="I359" s="43"/>
      <c r="J359" s="45">
        <v>38.4</v>
      </c>
      <c r="K359" s="45">
        <f>J359*D359/1000</f>
        <v>0.09215999999999999</v>
      </c>
      <c r="L359" s="118"/>
      <c r="M359" s="43"/>
      <c r="N359" s="114"/>
      <c r="O359" s="60"/>
      <c r="P359" s="119"/>
      <c r="Q359" s="120"/>
      <c r="R359" s="60"/>
      <c r="S359" s="43"/>
    </row>
    <row r="360" spans="1:21" s="11" customFormat="1" ht="48" customHeight="1">
      <c r="A360" s="464"/>
      <c r="B360" s="524" t="s">
        <v>394</v>
      </c>
      <c r="C360" s="23">
        <v>100</v>
      </c>
      <c r="D360" s="23"/>
      <c r="E360" s="23"/>
      <c r="F360" s="24">
        <v>14.2</v>
      </c>
      <c r="G360" s="24">
        <v>16.1</v>
      </c>
      <c r="H360" s="23">
        <v>19.8</v>
      </c>
      <c r="I360" s="23">
        <v>318</v>
      </c>
      <c r="J360" s="23"/>
      <c r="K360" s="23"/>
      <c r="L360" s="23">
        <v>0.6</v>
      </c>
      <c r="M360" s="23">
        <v>0.04</v>
      </c>
      <c r="N360" s="23">
        <v>26.2</v>
      </c>
      <c r="O360" s="24">
        <v>2.9</v>
      </c>
      <c r="P360" s="23">
        <v>34.66</v>
      </c>
      <c r="Q360" s="79">
        <v>137</v>
      </c>
      <c r="R360" s="23">
        <v>17.96</v>
      </c>
      <c r="S360" s="23">
        <v>1.9</v>
      </c>
      <c r="T360" s="9"/>
      <c r="U360" s="9"/>
    </row>
    <row r="361" spans="1:21" s="37" customFormat="1" ht="31.5" customHeight="1">
      <c r="A361" s="530"/>
      <c r="B361" s="525" t="s">
        <v>42</v>
      </c>
      <c r="C361" s="23"/>
      <c r="D361" s="40">
        <v>106.5</v>
      </c>
      <c r="E361" s="40">
        <v>79</v>
      </c>
      <c r="F361" s="190"/>
      <c r="G361" s="190"/>
      <c r="H361" s="190"/>
      <c r="I361" s="190"/>
      <c r="J361" s="190"/>
      <c r="K361" s="190"/>
      <c r="L361" s="190"/>
      <c r="M361" s="190"/>
      <c r="N361" s="190"/>
      <c r="O361" s="190"/>
      <c r="P361" s="190"/>
      <c r="Q361" s="520"/>
      <c r="R361" s="190"/>
      <c r="S361" s="190"/>
      <c r="T361" s="490"/>
      <c r="U361" s="490"/>
    </row>
    <row r="362" spans="1:21" s="37" customFormat="1" ht="31.5" customHeight="1">
      <c r="A362" s="530"/>
      <c r="B362" s="526" t="s">
        <v>378</v>
      </c>
      <c r="C362" s="23"/>
      <c r="D362" s="40">
        <v>92</v>
      </c>
      <c r="E362" s="40">
        <v>79</v>
      </c>
      <c r="F362" s="190"/>
      <c r="G362" s="190"/>
      <c r="H362" s="190"/>
      <c r="I362" s="190"/>
      <c r="J362" s="190"/>
      <c r="K362" s="190"/>
      <c r="L362" s="190"/>
      <c r="M362" s="190"/>
      <c r="N362" s="190"/>
      <c r="O362" s="190"/>
      <c r="P362" s="190"/>
      <c r="Q362" s="520"/>
      <c r="R362" s="190"/>
      <c r="S362" s="190"/>
      <c r="T362" s="490"/>
      <c r="U362" s="490"/>
    </row>
    <row r="363" spans="1:21" s="37" customFormat="1" ht="49.5" customHeight="1">
      <c r="A363" s="530"/>
      <c r="B363" s="526" t="s">
        <v>379</v>
      </c>
      <c r="C363" s="23"/>
      <c r="D363" s="40">
        <v>79</v>
      </c>
      <c r="E363" s="40">
        <v>79</v>
      </c>
      <c r="F363" s="190"/>
      <c r="G363" s="190"/>
      <c r="H363" s="190"/>
      <c r="I363" s="190"/>
      <c r="J363" s="190"/>
      <c r="K363" s="190"/>
      <c r="L363" s="29"/>
      <c r="M363" s="29"/>
      <c r="N363" s="29"/>
      <c r="O363" s="29"/>
      <c r="P363" s="29"/>
      <c r="Q363" s="205"/>
      <c r="R363" s="29"/>
      <c r="S363" s="29"/>
      <c r="T363" s="490"/>
      <c r="U363" s="490"/>
    </row>
    <row r="364" spans="1:21" s="37" customFormat="1" ht="49.5" customHeight="1">
      <c r="A364" s="530"/>
      <c r="B364" s="526" t="s">
        <v>380</v>
      </c>
      <c r="C364" s="23"/>
      <c r="D364" s="40">
        <v>74</v>
      </c>
      <c r="E364" s="40">
        <v>74</v>
      </c>
      <c r="F364" s="190"/>
      <c r="G364" s="190"/>
      <c r="H364" s="190"/>
      <c r="I364" s="190"/>
      <c r="J364" s="190"/>
      <c r="K364" s="190"/>
      <c r="L364" s="29"/>
      <c r="M364" s="29"/>
      <c r="N364" s="29"/>
      <c r="O364" s="29"/>
      <c r="P364" s="29"/>
      <c r="Q364" s="205"/>
      <c r="R364" s="29"/>
      <c r="S364" s="29"/>
      <c r="T364" s="490"/>
      <c r="U364" s="490"/>
    </row>
    <row r="365" spans="1:21" s="37" customFormat="1" ht="23.25" customHeight="1">
      <c r="A365" s="530"/>
      <c r="B365" s="525" t="s">
        <v>46</v>
      </c>
      <c r="C365" s="23"/>
      <c r="D365" s="40">
        <v>30</v>
      </c>
      <c r="E365" s="40">
        <v>25</v>
      </c>
      <c r="F365" s="190"/>
      <c r="G365" s="190"/>
      <c r="H365" s="190"/>
      <c r="I365" s="190"/>
      <c r="J365" s="190"/>
      <c r="K365" s="190"/>
      <c r="L365" s="29"/>
      <c r="M365" s="29"/>
      <c r="N365" s="29"/>
      <c r="O365" s="29"/>
      <c r="P365" s="29"/>
      <c r="Q365" s="205"/>
      <c r="R365" s="29"/>
      <c r="S365" s="29"/>
      <c r="T365" s="490"/>
      <c r="U365" s="490"/>
    </row>
    <row r="366" spans="1:21" s="37" customFormat="1" ht="23.25" customHeight="1">
      <c r="A366" s="531"/>
      <c r="B366" s="525" t="s">
        <v>48</v>
      </c>
      <c r="C366" s="23"/>
      <c r="D366" s="40">
        <v>6.5</v>
      </c>
      <c r="E366" s="40">
        <v>6.5</v>
      </c>
      <c r="F366" s="190"/>
      <c r="G366" s="190"/>
      <c r="H366" s="190"/>
      <c r="I366" s="190"/>
      <c r="J366" s="190"/>
      <c r="K366" s="190"/>
      <c r="L366" s="29"/>
      <c r="M366" s="29"/>
      <c r="N366" s="29"/>
      <c r="O366" s="29"/>
      <c r="P366" s="29"/>
      <c r="Q366" s="205"/>
      <c r="R366" s="29"/>
      <c r="S366" s="29"/>
      <c r="T366" s="490"/>
      <c r="U366" s="490"/>
    </row>
    <row r="367" spans="1:21" s="22" customFormat="1" ht="23.25" customHeight="1">
      <c r="A367" s="532"/>
      <c r="B367" s="527" t="s">
        <v>106</v>
      </c>
      <c r="C367" s="528"/>
      <c r="D367" s="529"/>
      <c r="E367" s="529">
        <v>12</v>
      </c>
      <c r="F367" s="521"/>
      <c r="G367" s="521"/>
      <c r="H367" s="521"/>
      <c r="I367" s="521"/>
      <c r="J367" s="521"/>
      <c r="K367" s="190"/>
      <c r="L367" s="173"/>
      <c r="M367" s="173"/>
      <c r="N367" s="173"/>
      <c r="O367" s="173"/>
      <c r="P367" s="173"/>
      <c r="Q367" s="522"/>
      <c r="R367" s="173"/>
      <c r="S367" s="173"/>
      <c r="T367" s="523"/>
      <c r="U367" s="523"/>
    </row>
    <row r="368" spans="1:21" s="37" customFormat="1" ht="23.25" customHeight="1">
      <c r="A368" s="531"/>
      <c r="B368" s="525" t="s">
        <v>47</v>
      </c>
      <c r="C368" s="23"/>
      <c r="D368" s="40">
        <v>4</v>
      </c>
      <c r="E368" s="40">
        <v>4</v>
      </c>
      <c r="F368" s="190"/>
      <c r="G368" s="190"/>
      <c r="H368" s="190"/>
      <c r="I368" s="190"/>
      <c r="J368" s="190"/>
      <c r="K368" s="190"/>
      <c r="L368" s="29"/>
      <c r="M368" s="29"/>
      <c r="N368" s="29"/>
      <c r="O368" s="29"/>
      <c r="P368" s="29"/>
      <c r="Q368" s="205"/>
      <c r="R368" s="29"/>
      <c r="S368" s="29"/>
      <c r="T368" s="490"/>
      <c r="U368" s="490"/>
    </row>
    <row r="369" spans="1:21" s="37" customFormat="1" ht="23.25" customHeight="1">
      <c r="A369" s="531"/>
      <c r="B369" s="525" t="s">
        <v>88</v>
      </c>
      <c r="C369" s="23"/>
      <c r="D369" s="40">
        <v>23</v>
      </c>
      <c r="E369" s="40">
        <v>23</v>
      </c>
      <c r="F369" s="190"/>
      <c r="G369" s="190"/>
      <c r="H369" s="190"/>
      <c r="I369" s="190"/>
      <c r="J369" s="190"/>
      <c r="K369" s="190"/>
      <c r="L369" s="29"/>
      <c r="M369" s="29"/>
      <c r="N369" s="29"/>
      <c r="O369" s="29"/>
      <c r="P369" s="29"/>
      <c r="Q369" s="205"/>
      <c r="R369" s="29"/>
      <c r="S369" s="29"/>
      <c r="T369" s="490"/>
      <c r="U369" s="490"/>
    </row>
    <row r="370" spans="1:21" s="37" customFormat="1" ht="36" customHeight="1">
      <c r="A370" s="531"/>
      <c r="B370" s="525" t="s">
        <v>14</v>
      </c>
      <c r="C370" s="23"/>
      <c r="D370" s="40">
        <v>1</v>
      </c>
      <c r="E370" s="40">
        <v>1</v>
      </c>
      <c r="F370" s="190"/>
      <c r="G370" s="190"/>
      <c r="H370" s="190"/>
      <c r="I370" s="190"/>
      <c r="J370" s="190"/>
      <c r="K370" s="190"/>
      <c r="L370" s="29"/>
      <c r="M370" s="29"/>
      <c r="N370" s="29"/>
      <c r="O370" s="29"/>
      <c r="P370" s="29"/>
      <c r="Q370" s="205"/>
      <c r="R370" s="29"/>
      <c r="S370" s="29"/>
      <c r="T370" s="490"/>
      <c r="U370" s="490"/>
    </row>
    <row r="371" spans="2:205" s="12" customFormat="1" ht="38.25" customHeight="1">
      <c r="B371" s="89" t="s">
        <v>208</v>
      </c>
      <c r="C371" s="26">
        <v>180</v>
      </c>
      <c r="D371" s="26"/>
      <c r="E371" s="26"/>
      <c r="F371" s="26">
        <v>4.3</v>
      </c>
      <c r="G371" s="26">
        <v>5.2</v>
      </c>
      <c r="H371" s="26">
        <v>45.7</v>
      </c>
      <c r="I371" s="26">
        <v>229</v>
      </c>
      <c r="J371" s="26"/>
      <c r="K371" s="26">
        <f>SUM(K372:K375)</f>
        <v>8.898</v>
      </c>
      <c r="L371" s="23">
        <v>0</v>
      </c>
      <c r="M371" s="26">
        <v>0.02</v>
      </c>
      <c r="N371" s="26">
        <v>0</v>
      </c>
      <c r="O371" s="26">
        <v>0.36</v>
      </c>
      <c r="P371" s="23">
        <v>141</v>
      </c>
      <c r="Q371" s="26">
        <v>402</v>
      </c>
      <c r="R371" s="26">
        <v>86</v>
      </c>
      <c r="S371" s="26">
        <v>4.9</v>
      </c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  <c r="BV371" s="11"/>
      <c r="BW371" s="11"/>
      <c r="BX371" s="11"/>
      <c r="BY371" s="11"/>
      <c r="BZ371" s="11"/>
      <c r="CA371" s="11"/>
      <c r="CB371" s="11"/>
      <c r="CC371" s="11"/>
      <c r="CD371" s="11"/>
      <c r="CE371" s="11"/>
      <c r="CF371" s="11"/>
      <c r="CG371" s="11"/>
      <c r="CH371" s="11"/>
      <c r="CI371" s="11"/>
      <c r="CJ371" s="11"/>
      <c r="CK371" s="11"/>
      <c r="CL371" s="11"/>
      <c r="CM371" s="11"/>
      <c r="CN371" s="11"/>
      <c r="CO371" s="11"/>
      <c r="CP371" s="11"/>
      <c r="CQ371" s="11"/>
      <c r="CR371" s="11"/>
      <c r="CS371" s="11"/>
      <c r="CT371" s="11"/>
      <c r="CU371" s="11"/>
      <c r="CV371" s="11"/>
      <c r="CW371" s="11"/>
      <c r="CX371" s="11"/>
      <c r="CY371" s="11"/>
      <c r="CZ371" s="11"/>
      <c r="DA371" s="11"/>
      <c r="DB371" s="11"/>
      <c r="DC371" s="11"/>
      <c r="DD371" s="11"/>
      <c r="DE371" s="11"/>
      <c r="DF371" s="11"/>
      <c r="DG371" s="11"/>
      <c r="DH371" s="11"/>
      <c r="DI371" s="11"/>
      <c r="DJ371" s="11"/>
      <c r="DK371" s="11"/>
      <c r="DL371" s="11"/>
      <c r="DM371" s="11"/>
      <c r="DN371" s="11"/>
      <c r="DO371" s="11"/>
      <c r="DP371" s="11"/>
      <c r="DQ371" s="11"/>
      <c r="DR371" s="11"/>
      <c r="DS371" s="11"/>
      <c r="DT371" s="11"/>
      <c r="DU371" s="11"/>
      <c r="DV371" s="11"/>
      <c r="DW371" s="11"/>
      <c r="DX371" s="11"/>
      <c r="DY371" s="11"/>
      <c r="DZ371" s="11"/>
      <c r="EA371" s="11"/>
      <c r="EB371" s="11"/>
      <c r="EC371" s="11"/>
      <c r="ED371" s="11"/>
      <c r="EE371" s="11"/>
      <c r="EF371" s="11"/>
      <c r="EG371" s="11"/>
      <c r="EH371" s="11"/>
      <c r="EI371" s="11"/>
      <c r="EJ371" s="11"/>
      <c r="EK371" s="11"/>
      <c r="EL371" s="11"/>
      <c r="EM371" s="11"/>
      <c r="EN371" s="11"/>
      <c r="EO371" s="11"/>
      <c r="EP371" s="11"/>
      <c r="EQ371" s="11"/>
      <c r="ER371" s="11"/>
      <c r="ES371" s="11"/>
      <c r="ET371" s="11"/>
      <c r="EU371" s="11"/>
      <c r="EV371" s="11"/>
      <c r="EW371" s="11"/>
      <c r="EX371" s="11"/>
      <c r="EY371" s="11"/>
      <c r="EZ371" s="11"/>
      <c r="FA371" s="11"/>
      <c r="FB371" s="11"/>
      <c r="FC371" s="11"/>
      <c r="FD371" s="11"/>
      <c r="FE371" s="11"/>
      <c r="FF371" s="11"/>
      <c r="FG371" s="11"/>
      <c r="FH371" s="11"/>
      <c r="FI371" s="11"/>
      <c r="FJ371" s="11"/>
      <c r="FK371" s="11"/>
      <c r="FL371" s="11"/>
      <c r="FM371" s="11"/>
      <c r="FN371" s="11"/>
      <c r="FO371" s="11"/>
      <c r="FP371" s="11"/>
      <c r="FQ371" s="11"/>
      <c r="FR371" s="11"/>
      <c r="FS371" s="11"/>
      <c r="FT371" s="11"/>
      <c r="FU371" s="11"/>
      <c r="FV371" s="11"/>
      <c r="FW371" s="11"/>
      <c r="FX371" s="11"/>
      <c r="FY371" s="11"/>
      <c r="FZ371" s="11"/>
      <c r="GA371" s="11"/>
      <c r="GB371" s="11"/>
      <c r="GC371" s="11"/>
      <c r="GD371" s="11"/>
      <c r="GE371" s="11"/>
      <c r="GF371" s="11"/>
      <c r="GG371" s="11"/>
      <c r="GH371" s="11"/>
      <c r="GI371" s="11"/>
      <c r="GJ371" s="11"/>
      <c r="GK371" s="11"/>
      <c r="GL371" s="11"/>
      <c r="GM371" s="11"/>
      <c r="GN371" s="11"/>
      <c r="GO371" s="11"/>
      <c r="GP371" s="11"/>
      <c r="GQ371" s="11"/>
      <c r="GR371" s="11"/>
      <c r="GS371" s="11"/>
      <c r="GT371" s="11"/>
      <c r="GU371" s="11"/>
      <c r="GV371" s="11"/>
      <c r="GW371" s="11"/>
    </row>
    <row r="372" spans="2:205" s="37" customFormat="1" ht="23.25" customHeight="1">
      <c r="B372" s="136" t="s">
        <v>94</v>
      </c>
      <c r="C372" s="26"/>
      <c r="D372" s="28">
        <v>63</v>
      </c>
      <c r="E372" s="28">
        <v>63</v>
      </c>
      <c r="F372" s="29"/>
      <c r="G372" s="29"/>
      <c r="H372" s="29"/>
      <c r="I372" s="29"/>
      <c r="J372" s="29">
        <v>79.2</v>
      </c>
      <c r="K372" s="29">
        <f>J372*D372/1000</f>
        <v>4.9896</v>
      </c>
      <c r="L372" s="29"/>
      <c r="M372" s="29"/>
      <c r="N372" s="29"/>
      <c r="O372" s="29"/>
      <c r="P372" s="29"/>
      <c r="Q372" s="29"/>
      <c r="R372" s="29"/>
      <c r="S372" s="29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</row>
    <row r="373" spans="2:205" s="37" customFormat="1" ht="24" customHeight="1">
      <c r="B373" s="136" t="s">
        <v>45</v>
      </c>
      <c r="C373" s="26"/>
      <c r="D373" s="28">
        <v>132</v>
      </c>
      <c r="E373" s="28">
        <v>132</v>
      </c>
      <c r="F373" s="29"/>
      <c r="G373" s="29"/>
      <c r="H373" s="29"/>
      <c r="I373" s="29"/>
      <c r="J373" s="29"/>
      <c r="K373" s="29">
        <f>J373*D373/1000</f>
        <v>0</v>
      </c>
      <c r="L373" s="29"/>
      <c r="M373" s="29"/>
      <c r="N373" s="29"/>
      <c r="O373" s="29"/>
      <c r="P373" s="29"/>
      <c r="Q373" s="29"/>
      <c r="R373" s="29"/>
      <c r="S373" s="29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</row>
    <row r="374" spans="2:205" s="37" customFormat="1" ht="33.75" customHeight="1">
      <c r="B374" s="136" t="s">
        <v>49</v>
      </c>
      <c r="C374" s="26"/>
      <c r="D374" s="28">
        <v>6</v>
      </c>
      <c r="E374" s="28">
        <v>6</v>
      </c>
      <c r="F374" s="29"/>
      <c r="G374" s="29"/>
      <c r="H374" s="29"/>
      <c r="I374" s="29"/>
      <c r="J374" s="29">
        <v>650</v>
      </c>
      <c r="K374" s="29">
        <f>J374*D374/1000</f>
        <v>3.9</v>
      </c>
      <c r="L374" s="29"/>
      <c r="M374" s="29"/>
      <c r="N374" s="29"/>
      <c r="O374" s="29"/>
      <c r="P374" s="29"/>
      <c r="Q374" s="29"/>
      <c r="R374" s="29"/>
      <c r="S374" s="29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</row>
    <row r="375" spans="2:205" s="37" customFormat="1" ht="24" customHeight="1">
      <c r="B375" s="98" t="s">
        <v>17</v>
      </c>
      <c r="C375" s="26"/>
      <c r="D375" s="28">
        <v>0.7</v>
      </c>
      <c r="E375" s="28">
        <v>0.7</v>
      </c>
      <c r="F375" s="29"/>
      <c r="G375" s="29"/>
      <c r="H375" s="29"/>
      <c r="I375" s="29"/>
      <c r="J375" s="29">
        <v>12</v>
      </c>
      <c r="K375" s="29">
        <f>J375*D375/1000</f>
        <v>0.008399999999999998</v>
      </c>
      <c r="L375" s="29"/>
      <c r="M375" s="29"/>
      <c r="N375" s="29"/>
      <c r="O375" s="29"/>
      <c r="P375" s="29"/>
      <c r="Q375" s="29"/>
      <c r="R375" s="29"/>
      <c r="S375" s="29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</row>
    <row r="376" spans="2:19" s="35" customFormat="1" ht="23.25" customHeight="1">
      <c r="B376" s="86" t="s">
        <v>228</v>
      </c>
      <c r="C376" s="32" t="s">
        <v>398</v>
      </c>
      <c r="D376" s="32"/>
      <c r="E376" s="32"/>
      <c r="F376" s="32">
        <v>0.01</v>
      </c>
      <c r="G376" s="33">
        <v>0</v>
      </c>
      <c r="H376" s="33">
        <v>11.1</v>
      </c>
      <c r="I376" s="32">
        <v>45</v>
      </c>
      <c r="J376" s="32"/>
      <c r="K376" s="30"/>
      <c r="L376" s="34">
        <v>1.1</v>
      </c>
      <c r="M376" s="47">
        <v>0</v>
      </c>
      <c r="N376" s="78">
        <v>0.1</v>
      </c>
      <c r="O376" s="33">
        <v>0</v>
      </c>
      <c r="P376" s="74">
        <v>2.8</v>
      </c>
      <c r="Q376" s="69">
        <v>1.8</v>
      </c>
      <c r="R376" s="32">
        <v>0.76</v>
      </c>
      <c r="S376" s="32">
        <v>0.07</v>
      </c>
    </row>
    <row r="377" spans="2:19" ht="19.5" customHeight="1">
      <c r="B377" s="113" t="s">
        <v>90</v>
      </c>
      <c r="C377" s="32"/>
      <c r="D377" s="43">
        <v>1</v>
      </c>
      <c r="E377" s="43">
        <v>1</v>
      </c>
      <c r="F377" s="45"/>
      <c r="G377" s="45"/>
      <c r="H377" s="45"/>
      <c r="I377" s="45"/>
      <c r="J377" s="45"/>
      <c r="K377" s="29"/>
      <c r="L377" s="181"/>
      <c r="M377" s="45"/>
      <c r="N377" s="182"/>
      <c r="O377" s="45"/>
      <c r="P377" s="183"/>
      <c r="Q377" s="476"/>
      <c r="R377" s="45"/>
      <c r="S377" s="45"/>
    </row>
    <row r="378" spans="2:19" ht="19.5" customHeight="1">
      <c r="B378" s="113" t="s">
        <v>53</v>
      </c>
      <c r="C378" s="32"/>
      <c r="D378" s="43">
        <v>10</v>
      </c>
      <c r="E378" s="43">
        <v>10</v>
      </c>
      <c r="F378" s="45"/>
      <c r="G378" s="45"/>
      <c r="H378" s="45"/>
      <c r="I378" s="45"/>
      <c r="J378" s="45"/>
      <c r="K378" s="29"/>
      <c r="L378" s="45"/>
      <c r="M378" s="45"/>
      <c r="N378" s="114"/>
      <c r="O378" s="45"/>
      <c r="P378" s="115"/>
      <c r="Q378" s="476"/>
      <c r="R378" s="45"/>
      <c r="S378" s="45"/>
    </row>
    <row r="379" spans="2:19" ht="19.5" customHeight="1">
      <c r="B379" s="113" t="s">
        <v>91</v>
      </c>
      <c r="C379" s="32"/>
      <c r="D379" s="43">
        <v>6</v>
      </c>
      <c r="E379" s="43">
        <v>5</v>
      </c>
      <c r="F379" s="45"/>
      <c r="G379" s="45"/>
      <c r="H379" s="45"/>
      <c r="I379" s="45"/>
      <c r="J379" s="45"/>
      <c r="K379" s="29"/>
      <c r="L379" s="45"/>
      <c r="M379" s="45"/>
      <c r="N379" s="114"/>
      <c r="O379" s="45"/>
      <c r="P379" s="115"/>
      <c r="Q379" s="476"/>
      <c r="R379" s="45"/>
      <c r="S379" s="45"/>
    </row>
    <row r="380" spans="2:19" s="35" customFormat="1" ht="27" customHeight="1">
      <c r="B380" s="86" t="s">
        <v>165</v>
      </c>
      <c r="C380" s="53">
        <v>40</v>
      </c>
      <c r="D380" s="53"/>
      <c r="E380" s="53"/>
      <c r="F380" s="54">
        <v>3.16</v>
      </c>
      <c r="G380" s="54">
        <v>0.4</v>
      </c>
      <c r="H380" s="54">
        <v>19.4</v>
      </c>
      <c r="I380" s="55">
        <v>95</v>
      </c>
      <c r="J380" s="55">
        <v>58</v>
      </c>
      <c r="K380" s="32">
        <f>J380*C380/1000</f>
        <v>2.32</v>
      </c>
      <c r="L380" s="42">
        <v>0</v>
      </c>
      <c r="M380" s="32">
        <v>0.05</v>
      </c>
      <c r="N380" s="78">
        <v>0</v>
      </c>
      <c r="O380" s="32">
        <v>0.5</v>
      </c>
      <c r="P380" s="74">
        <v>9.2</v>
      </c>
      <c r="Q380" s="47">
        <v>35.7</v>
      </c>
      <c r="R380" s="55">
        <v>13.2</v>
      </c>
      <c r="S380" s="32">
        <v>0.8</v>
      </c>
    </row>
    <row r="381" spans="2:19" s="44" customFormat="1" ht="28.5" customHeight="1">
      <c r="B381" s="87" t="s">
        <v>392</v>
      </c>
      <c r="C381" s="32">
        <v>20</v>
      </c>
      <c r="D381" s="43"/>
      <c r="E381" s="43"/>
      <c r="F381" s="32">
        <v>1.4</v>
      </c>
      <c r="G381" s="32">
        <v>0.24</v>
      </c>
      <c r="H381" s="32">
        <v>7.8</v>
      </c>
      <c r="I381" s="69">
        <v>40</v>
      </c>
      <c r="J381" s="32">
        <v>57</v>
      </c>
      <c r="K381" s="32">
        <f>J381*C381/1000</f>
        <v>1.14</v>
      </c>
      <c r="L381" s="42">
        <v>0</v>
      </c>
      <c r="M381" s="32">
        <v>0.04</v>
      </c>
      <c r="N381" s="78">
        <v>0</v>
      </c>
      <c r="O381" s="32">
        <v>0.28</v>
      </c>
      <c r="P381" s="74">
        <v>5.8</v>
      </c>
      <c r="Q381" s="47">
        <v>30</v>
      </c>
      <c r="R381" s="33">
        <v>9.4</v>
      </c>
      <c r="S381" s="32">
        <v>0.78</v>
      </c>
    </row>
    <row r="382" spans="1:20" s="5" customFormat="1" ht="41.25" customHeight="1">
      <c r="A382" s="432" t="s">
        <v>395</v>
      </c>
      <c r="B382" s="433"/>
      <c r="C382" s="434">
        <v>585</v>
      </c>
      <c r="D382" s="434"/>
      <c r="E382" s="435"/>
      <c r="F382" s="469">
        <f>SUM(F356+F360+F371+F376+F380+F381)</f>
        <v>24.07</v>
      </c>
      <c r="G382" s="469">
        <f>SUM(G356+G360+G371+G376+G380+G381)</f>
        <v>24.04</v>
      </c>
      <c r="H382" s="469">
        <f>SUM(H356+H360+H371+H376+H380+H381)</f>
        <v>105.99999999999999</v>
      </c>
      <c r="I382" s="469">
        <f>SUM(I356+I360+I371+I376+I380+I381)</f>
        <v>760</v>
      </c>
      <c r="J382" s="469" t="e">
        <f>SUM(J356+J360+J371+#REF!+J380+J381)</f>
        <v>#REF!</v>
      </c>
      <c r="K382" s="469" t="e">
        <f>SUM(K356+K360+K371+#REF!+K380+K381)</f>
        <v>#REF!</v>
      </c>
      <c r="L382" s="469" t="e">
        <f>SUM(L356+L360+L371+#REF!+L380+L381)</f>
        <v>#REF!</v>
      </c>
      <c r="M382" s="469" t="e">
        <f>SUM(M356+M360+M371+#REF!+M380+M381)</f>
        <v>#REF!</v>
      </c>
      <c r="N382" s="469" t="e">
        <f>SUM(N356+N360+N371+#REF!+N380+N381)</f>
        <v>#REF!</v>
      </c>
      <c r="O382" s="469" t="e">
        <f>SUM(O356+O360+O371+#REF!+O380+O381)</f>
        <v>#REF!</v>
      </c>
      <c r="P382" s="469" t="e">
        <f>SUM(P356+P360+P371+#REF!+P380+P381)</f>
        <v>#REF!</v>
      </c>
      <c r="Q382" s="469" t="e">
        <f>SUM(Q356+Q360+Q371+#REF!+Q380+Q381)</f>
        <v>#REF!</v>
      </c>
      <c r="R382" s="469" t="e">
        <f>SUM(R356+R360+R371+#REF!+R380+R381)</f>
        <v>#REF!</v>
      </c>
      <c r="S382" s="469" t="e">
        <f>SUM(S356+S360+S371+#REF!+S380+S381)</f>
        <v>#REF!</v>
      </c>
      <c r="T382" s="437"/>
    </row>
    <row r="383" spans="1:20" ht="15" customHeight="1">
      <c r="A383" s="571"/>
      <c r="B383" s="572"/>
      <c r="C383" s="573"/>
      <c r="D383" s="574"/>
      <c r="E383" s="574"/>
      <c r="F383" s="574"/>
      <c r="G383" s="574"/>
      <c r="H383" s="574"/>
      <c r="I383" s="575"/>
      <c r="J383" s="267"/>
      <c r="K383" s="267"/>
      <c r="L383" s="268" t="s">
        <v>63</v>
      </c>
      <c r="M383" s="269"/>
      <c r="N383" s="269"/>
      <c r="O383" s="269"/>
      <c r="P383" s="269"/>
      <c r="Q383" s="269"/>
      <c r="R383" s="269"/>
      <c r="S383" s="270"/>
      <c r="T383" s="243"/>
    </row>
    <row r="384" spans="1:20" ht="22.5" customHeight="1">
      <c r="A384" s="608" t="s">
        <v>193</v>
      </c>
      <c r="B384" s="610" t="s">
        <v>54</v>
      </c>
      <c r="C384" s="583"/>
      <c r="D384" s="584"/>
      <c r="E384" s="585"/>
      <c r="F384" s="617" t="s">
        <v>194</v>
      </c>
      <c r="G384" s="618"/>
      <c r="H384" s="619"/>
      <c r="I384" s="620" t="s">
        <v>60</v>
      </c>
      <c r="J384" s="271"/>
      <c r="K384" s="271"/>
      <c r="L384" s="605" t="s">
        <v>64</v>
      </c>
      <c r="M384" s="606"/>
      <c r="N384" s="606"/>
      <c r="O384" s="606"/>
      <c r="P384" s="606" t="s">
        <v>65</v>
      </c>
      <c r="Q384" s="606"/>
      <c r="R384" s="606"/>
      <c r="S384" s="607"/>
      <c r="T384" s="243"/>
    </row>
    <row r="385" spans="1:20" ht="59.25" customHeight="1">
      <c r="A385" s="609"/>
      <c r="B385" s="611"/>
      <c r="C385" s="579" t="s">
        <v>195</v>
      </c>
      <c r="D385" s="579" t="s">
        <v>55</v>
      </c>
      <c r="E385" s="579" t="s">
        <v>56</v>
      </c>
      <c r="F385" s="586" t="s">
        <v>57</v>
      </c>
      <c r="G385" s="586" t="s">
        <v>58</v>
      </c>
      <c r="H385" s="587" t="s">
        <v>59</v>
      </c>
      <c r="I385" s="621"/>
      <c r="J385" s="272" t="s">
        <v>61</v>
      </c>
      <c r="K385" s="273" t="s">
        <v>62</v>
      </c>
      <c r="L385" s="274" t="s">
        <v>66</v>
      </c>
      <c r="M385" s="274" t="s">
        <v>67</v>
      </c>
      <c r="N385" s="274" t="s">
        <v>68</v>
      </c>
      <c r="O385" s="274" t="s">
        <v>69</v>
      </c>
      <c r="P385" s="274" t="s">
        <v>70</v>
      </c>
      <c r="Q385" s="274" t="s">
        <v>71</v>
      </c>
      <c r="R385" s="274" t="s">
        <v>72</v>
      </c>
      <c r="S385" s="275" t="s">
        <v>73</v>
      </c>
      <c r="T385" s="244"/>
    </row>
    <row r="386" spans="1:20" ht="23.25" customHeight="1">
      <c r="A386" s="253" t="s">
        <v>207</v>
      </c>
      <c r="B386" s="254"/>
      <c r="C386" s="255"/>
      <c r="D386" s="256"/>
      <c r="E386" s="253"/>
      <c r="F386" s="257"/>
      <c r="G386" s="258"/>
      <c r="H386" s="258"/>
      <c r="I386" s="258"/>
      <c r="J386" s="302"/>
      <c r="K386" s="303"/>
      <c r="L386" s="263"/>
      <c r="M386" s="263"/>
      <c r="N386" s="263"/>
      <c r="O386" s="263"/>
      <c r="P386" s="263"/>
      <c r="Q386" s="263"/>
      <c r="R386" s="263"/>
      <c r="S386" s="264"/>
      <c r="T386" s="244"/>
    </row>
    <row r="387" spans="1:19" s="35" customFormat="1" ht="27.75" customHeight="1">
      <c r="A387" s="245" t="s">
        <v>400</v>
      </c>
      <c r="B387" s="265"/>
      <c r="C387" s="246"/>
      <c r="D387" s="246"/>
      <c r="E387" s="247"/>
      <c r="F387" s="71"/>
      <c r="G387" s="71"/>
      <c r="H387" s="71"/>
      <c r="I387" s="95"/>
      <c r="J387" s="71"/>
      <c r="K387" s="71"/>
      <c r="L387" s="71"/>
      <c r="M387" s="71"/>
      <c r="N387" s="71"/>
      <c r="O387" s="71"/>
      <c r="P387" s="95"/>
      <c r="Q387" s="71"/>
      <c r="R387" s="71"/>
      <c r="S387" s="71"/>
    </row>
    <row r="388" spans="1:74" s="2" customFormat="1" ht="31.5">
      <c r="A388" s="400"/>
      <c r="B388" s="313" t="s">
        <v>391</v>
      </c>
      <c r="C388" s="34">
        <v>40</v>
      </c>
      <c r="D388" s="34"/>
      <c r="E388" s="34"/>
      <c r="F388" s="34">
        <v>0.4</v>
      </c>
      <c r="G388" s="34">
        <v>2</v>
      </c>
      <c r="H388" s="34">
        <v>0.9</v>
      </c>
      <c r="I388" s="34">
        <v>24</v>
      </c>
      <c r="J388" s="34"/>
      <c r="K388" s="42">
        <f>SUM(K389:K391)</f>
        <v>11.036</v>
      </c>
      <c r="L388" s="34">
        <v>0.26</v>
      </c>
      <c r="M388" s="34">
        <v>0.02</v>
      </c>
      <c r="N388" s="42">
        <v>0</v>
      </c>
      <c r="O388" s="42">
        <v>0.1</v>
      </c>
      <c r="P388" s="74">
        <v>22</v>
      </c>
      <c r="Q388" s="74">
        <v>22</v>
      </c>
      <c r="R388" s="42">
        <v>11.8</v>
      </c>
      <c r="S388" s="34">
        <v>0.04</v>
      </c>
      <c r="T388" s="111"/>
      <c r="U388" s="111"/>
      <c r="V388" s="111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</row>
    <row r="389" spans="1:74" s="2" customFormat="1" ht="33" customHeight="1">
      <c r="A389" s="401"/>
      <c r="B389" s="314" t="s">
        <v>236</v>
      </c>
      <c r="C389" s="34"/>
      <c r="D389" s="73">
        <v>66.8</v>
      </c>
      <c r="E389" s="73">
        <v>40</v>
      </c>
      <c r="F389" s="181"/>
      <c r="G389" s="181"/>
      <c r="H389" s="181"/>
      <c r="I389" s="181"/>
      <c r="J389" s="181">
        <v>158</v>
      </c>
      <c r="K389" s="181">
        <f>J389*D389/1000</f>
        <v>10.5544</v>
      </c>
      <c r="L389" s="181"/>
      <c r="M389" s="181"/>
      <c r="N389" s="181"/>
      <c r="O389" s="181"/>
      <c r="P389" s="181"/>
      <c r="Q389" s="181"/>
      <c r="R389" s="181"/>
      <c r="S389" s="181"/>
      <c r="T389" s="111"/>
      <c r="U389" s="111"/>
      <c r="V389" s="111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</row>
    <row r="390" spans="1:74" s="2" customFormat="1" ht="26.25" customHeight="1">
      <c r="A390" s="401"/>
      <c r="B390" s="314" t="s">
        <v>237</v>
      </c>
      <c r="C390" s="34"/>
      <c r="D390" s="73">
        <v>3.5</v>
      </c>
      <c r="E390" s="73">
        <v>2.9</v>
      </c>
      <c r="F390" s="181"/>
      <c r="G390" s="181"/>
      <c r="H390" s="181"/>
      <c r="I390" s="181"/>
      <c r="J390" s="181">
        <v>38.4</v>
      </c>
      <c r="K390" s="181">
        <f>J390*D390/1000</f>
        <v>0.13440000000000002</v>
      </c>
      <c r="L390" s="181"/>
      <c r="M390" s="181"/>
      <c r="N390" s="181"/>
      <c r="O390" s="181"/>
      <c r="P390" s="181"/>
      <c r="Q390" s="181"/>
      <c r="R390" s="181"/>
      <c r="S390" s="181"/>
      <c r="T390" s="111"/>
      <c r="U390" s="111"/>
      <c r="V390" s="111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</row>
    <row r="391" spans="1:74" s="2" customFormat="1" ht="26.25" customHeight="1">
      <c r="A391" s="401"/>
      <c r="B391" s="315" t="s">
        <v>48</v>
      </c>
      <c r="C391" s="34"/>
      <c r="D391" s="73">
        <v>2</v>
      </c>
      <c r="E391" s="73">
        <v>2</v>
      </c>
      <c r="F391" s="181"/>
      <c r="G391" s="181"/>
      <c r="H391" s="181"/>
      <c r="I391" s="181"/>
      <c r="J391" s="181">
        <v>173.6</v>
      </c>
      <c r="K391" s="181">
        <f>J391*D391/1000</f>
        <v>0.3472</v>
      </c>
      <c r="L391" s="181"/>
      <c r="M391" s="181"/>
      <c r="N391" s="181"/>
      <c r="O391" s="181"/>
      <c r="P391" s="181"/>
      <c r="Q391" s="181"/>
      <c r="R391" s="181"/>
      <c r="S391" s="181"/>
      <c r="T391" s="111"/>
      <c r="U391" s="111"/>
      <c r="V391" s="11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</row>
    <row r="392" spans="1:19" s="17" customFormat="1" ht="37.5" customHeight="1">
      <c r="A392" s="464"/>
      <c r="B392" s="524" t="s">
        <v>352</v>
      </c>
      <c r="C392" s="23">
        <v>250</v>
      </c>
      <c r="D392" s="23"/>
      <c r="E392" s="23"/>
      <c r="F392" s="24">
        <v>18.5</v>
      </c>
      <c r="G392" s="24">
        <v>22.05</v>
      </c>
      <c r="H392" s="24">
        <v>29.6</v>
      </c>
      <c r="I392" s="23">
        <v>352</v>
      </c>
      <c r="J392" s="23"/>
      <c r="K392" s="23"/>
      <c r="L392" s="23">
        <v>5.79</v>
      </c>
      <c r="M392" s="23">
        <v>0.1</v>
      </c>
      <c r="N392" s="24">
        <v>0</v>
      </c>
      <c r="O392" s="23">
        <v>2.7</v>
      </c>
      <c r="P392" s="23">
        <v>28.4</v>
      </c>
      <c r="Q392" s="23">
        <v>182</v>
      </c>
      <c r="R392" s="23">
        <v>22.18</v>
      </c>
      <c r="S392" s="23">
        <v>3.88</v>
      </c>
    </row>
    <row r="393" spans="1:21" s="37" customFormat="1" ht="26.25" customHeight="1">
      <c r="A393" s="530"/>
      <c r="B393" s="525" t="s">
        <v>42</v>
      </c>
      <c r="C393" s="190"/>
      <c r="D393" s="40">
        <v>107.5</v>
      </c>
      <c r="E393" s="40">
        <v>79</v>
      </c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490"/>
      <c r="U393" s="490"/>
    </row>
    <row r="394" spans="1:21" s="37" customFormat="1" ht="38.25" customHeight="1">
      <c r="A394" s="530"/>
      <c r="B394" s="526" t="s">
        <v>378</v>
      </c>
      <c r="C394" s="190"/>
      <c r="D394" s="40">
        <v>92</v>
      </c>
      <c r="E394" s="40">
        <v>79</v>
      </c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490"/>
      <c r="U394" s="490"/>
    </row>
    <row r="395" spans="1:21" s="37" customFormat="1" ht="51.75" customHeight="1">
      <c r="A395" s="530"/>
      <c r="B395" s="526" t="s">
        <v>379</v>
      </c>
      <c r="C395" s="190"/>
      <c r="D395" s="40">
        <v>79</v>
      </c>
      <c r="E395" s="40">
        <v>79</v>
      </c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490"/>
      <c r="U395" s="490"/>
    </row>
    <row r="396" spans="1:21" s="37" customFormat="1" ht="51.75" customHeight="1">
      <c r="A396" s="530"/>
      <c r="B396" s="526" t="s">
        <v>380</v>
      </c>
      <c r="C396" s="190"/>
      <c r="D396" s="40">
        <v>74</v>
      </c>
      <c r="E396" s="40">
        <v>74</v>
      </c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490"/>
      <c r="U396" s="490"/>
    </row>
    <row r="397" spans="1:21" s="37" customFormat="1" ht="26.25" customHeight="1">
      <c r="A397" s="530"/>
      <c r="B397" s="525" t="s">
        <v>76</v>
      </c>
      <c r="C397" s="190"/>
      <c r="D397" s="40">
        <v>79.2</v>
      </c>
      <c r="E397" s="40">
        <v>60</v>
      </c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490"/>
      <c r="U397" s="490"/>
    </row>
    <row r="398" spans="1:21" s="37" customFormat="1" ht="26.25" customHeight="1">
      <c r="A398" s="530"/>
      <c r="B398" s="525" t="s">
        <v>147</v>
      </c>
      <c r="C398" s="190"/>
      <c r="D398" s="40">
        <v>86.4</v>
      </c>
      <c r="E398" s="40">
        <v>60</v>
      </c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490"/>
      <c r="U398" s="490"/>
    </row>
    <row r="399" spans="1:21" s="37" customFormat="1" ht="26.25" customHeight="1">
      <c r="A399" s="530"/>
      <c r="B399" s="525" t="s">
        <v>30</v>
      </c>
      <c r="C399" s="190"/>
      <c r="D399" s="40">
        <v>91.2</v>
      </c>
      <c r="E399" s="40">
        <v>60</v>
      </c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490"/>
      <c r="U399" s="490"/>
    </row>
    <row r="400" spans="1:21" s="37" customFormat="1" ht="26.25" customHeight="1">
      <c r="A400" s="530"/>
      <c r="B400" s="525" t="s">
        <v>31</v>
      </c>
      <c r="C400" s="190"/>
      <c r="D400" s="40">
        <v>98.4</v>
      </c>
      <c r="E400" s="40">
        <v>60</v>
      </c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490"/>
      <c r="U400" s="490"/>
    </row>
    <row r="401" spans="1:21" s="37" customFormat="1" ht="26.25" customHeight="1">
      <c r="A401" s="530"/>
      <c r="B401" s="525" t="s">
        <v>51</v>
      </c>
      <c r="C401" s="190"/>
      <c r="D401" s="40">
        <v>66</v>
      </c>
      <c r="E401" s="40">
        <v>53</v>
      </c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490"/>
      <c r="U401" s="490"/>
    </row>
    <row r="402" spans="1:21" s="37" customFormat="1" ht="26.25" customHeight="1">
      <c r="A402" s="530"/>
      <c r="B402" s="525" t="s">
        <v>50</v>
      </c>
      <c r="C402" s="190"/>
      <c r="D402" s="40">
        <v>70.5</v>
      </c>
      <c r="E402" s="40">
        <v>53</v>
      </c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490"/>
      <c r="U402" s="490"/>
    </row>
    <row r="403" spans="1:21" s="37" customFormat="1" ht="54" customHeight="1">
      <c r="A403" s="530"/>
      <c r="B403" s="526" t="s">
        <v>353</v>
      </c>
      <c r="C403" s="190"/>
      <c r="D403" s="40">
        <v>53</v>
      </c>
      <c r="E403" s="40">
        <v>53</v>
      </c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490"/>
      <c r="U403" s="490"/>
    </row>
    <row r="404" spans="1:21" s="37" customFormat="1" ht="26.25" customHeight="1">
      <c r="A404" s="530"/>
      <c r="B404" s="525" t="s">
        <v>46</v>
      </c>
      <c r="C404" s="190"/>
      <c r="D404" s="40">
        <v>35</v>
      </c>
      <c r="E404" s="40">
        <v>29</v>
      </c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490"/>
      <c r="U404" s="490"/>
    </row>
    <row r="405" spans="1:21" s="37" customFormat="1" ht="37.5" customHeight="1">
      <c r="A405" s="530"/>
      <c r="B405" s="526" t="s">
        <v>324</v>
      </c>
      <c r="C405" s="190"/>
      <c r="D405" s="40">
        <v>89</v>
      </c>
      <c r="E405" s="40">
        <v>71</v>
      </c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490"/>
      <c r="U405" s="490"/>
    </row>
    <row r="406" spans="1:21" s="37" customFormat="1" ht="24" customHeight="1">
      <c r="A406" s="530"/>
      <c r="B406" s="526" t="s">
        <v>48</v>
      </c>
      <c r="C406" s="190"/>
      <c r="D406" s="40">
        <v>7</v>
      </c>
      <c r="E406" s="40">
        <v>7</v>
      </c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490"/>
      <c r="U406" s="490"/>
    </row>
    <row r="407" spans="1:21" s="22" customFormat="1" ht="26.25" customHeight="1">
      <c r="A407" s="588"/>
      <c r="B407" s="525" t="s">
        <v>47</v>
      </c>
      <c r="C407" s="521"/>
      <c r="D407" s="40">
        <v>1.1</v>
      </c>
      <c r="E407" s="40">
        <v>1.1</v>
      </c>
      <c r="F407" s="173"/>
      <c r="G407" s="173"/>
      <c r="H407" s="173"/>
      <c r="I407" s="173"/>
      <c r="J407" s="173"/>
      <c r="K407" s="29"/>
      <c r="L407" s="173"/>
      <c r="M407" s="173"/>
      <c r="N407" s="173"/>
      <c r="O407" s="173"/>
      <c r="P407" s="173"/>
      <c r="Q407" s="173"/>
      <c r="R407" s="173"/>
      <c r="S407" s="173"/>
      <c r="T407" s="523"/>
      <c r="U407" s="523"/>
    </row>
    <row r="408" spans="1:21" s="22" customFormat="1" ht="26.25" customHeight="1">
      <c r="A408" s="588"/>
      <c r="B408" s="525" t="s">
        <v>88</v>
      </c>
      <c r="C408" s="521"/>
      <c r="D408" s="40">
        <v>10</v>
      </c>
      <c r="E408" s="40">
        <v>10</v>
      </c>
      <c r="F408" s="173"/>
      <c r="G408" s="173"/>
      <c r="H408" s="173"/>
      <c r="I408" s="173"/>
      <c r="J408" s="173"/>
      <c r="K408" s="29"/>
      <c r="L408" s="173"/>
      <c r="M408" s="173"/>
      <c r="N408" s="173"/>
      <c r="O408" s="173"/>
      <c r="P408" s="173"/>
      <c r="Q408" s="173"/>
      <c r="R408" s="173"/>
      <c r="S408" s="173"/>
      <c r="T408" s="523"/>
      <c r="U408" s="523"/>
    </row>
    <row r="409" spans="1:21" s="22" customFormat="1" ht="26.25" customHeight="1">
      <c r="A409" s="588"/>
      <c r="B409" s="525" t="s">
        <v>14</v>
      </c>
      <c r="C409" s="521"/>
      <c r="D409" s="40">
        <v>1.7</v>
      </c>
      <c r="E409" s="40">
        <v>1.7</v>
      </c>
      <c r="F409" s="173"/>
      <c r="G409" s="173"/>
      <c r="H409" s="173"/>
      <c r="I409" s="173"/>
      <c r="J409" s="173"/>
      <c r="K409" s="29"/>
      <c r="L409" s="173"/>
      <c r="M409" s="173"/>
      <c r="N409" s="173"/>
      <c r="O409" s="173"/>
      <c r="P409" s="173"/>
      <c r="Q409" s="173"/>
      <c r="R409" s="173"/>
      <c r="S409" s="173"/>
      <c r="T409" s="523"/>
      <c r="U409" s="523"/>
    </row>
    <row r="410" spans="2:24" s="9" customFormat="1" ht="46.5" customHeight="1">
      <c r="B410" s="107" t="s">
        <v>341</v>
      </c>
      <c r="C410" s="26">
        <v>200</v>
      </c>
      <c r="D410" s="26"/>
      <c r="E410" s="26"/>
      <c r="F410" s="27">
        <v>0.05</v>
      </c>
      <c r="G410" s="27">
        <v>0.1</v>
      </c>
      <c r="H410" s="27">
        <v>24</v>
      </c>
      <c r="I410" s="26">
        <v>103</v>
      </c>
      <c r="J410" s="26"/>
      <c r="K410" s="27">
        <f>SUM(K411:K413)</f>
        <v>5.702</v>
      </c>
      <c r="L410" s="26">
        <v>0.22</v>
      </c>
      <c r="M410" s="27">
        <v>0</v>
      </c>
      <c r="N410" s="52">
        <v>0</v>
      </c>
      <c r="O410" s="27">
        <v>0</v>
      </c>
      <c r="P410" s="31">
        <v>23.33</v>
      </c>
      <c r="Q410" s="36">
        <v>16.65</v>
      </c>
      <c r="R410" s="26">
        <v>2.38</v>
      </c>
      <c r="S410" s="23">
        <v>0.54</v>
      </c>
      <c r="T410" s="495"/>
      <c r="U410" s="318"/>
      <c r="V410" s="318"/>
      <c r="W410" s="318"/>
      <c r="X410" s="318"/>
    </row>
    <row r="411" spans="2:19" ht="24.75" customHeight="1">
      <c r="B411" s="116" t="s">
        <v>101</v>
      </c>
      <c r="C411" s="32"/>
      <c r="D411" s="43">
        <v>25</v>
      </c>
      <c r="E411" s="43">
        <v>25</v>
      </c>
      <c r="F411" s="45"/>
      <c r="G411" s="45"/>
      <c r="H411" s="45"/>
      <c r="I411" s="45"/>
      <c r="J411" s="43">
        <v>192</v>
      </c>
      <c r="K411" s="43">
        <f>J411*D411/1000</f>
        <v>4.8</v>
      </c>
      <c r="L411" s="45"/>
      <c r="M411" s="45"/>
      <c r="N411" s="114"/>
      <c r="O411" s="45"/>
      <c r="P411" s="115"/>
      <c r="Q411" s="115"/>
      <c r="R411" s="45"/>
      <c r="S411" s="45"/>
    </row>
    <row r="412" spans="2:19" ht="24.75" customHeight="1">
      <c r="B412" s="116" t="s">
        <v>53</v>
      </c>
      <c r="C412" s="32"/>
      <c r="D412" s="43">
        <v>10</v>
      </c>
      <c r="E412" s="43">
        <v>10</v>
      </c>
      <c r="F412" s="45"/>
      <c r="G412" s="45"/>
      <c r="H412" s="45"/>
      <c r="I412" s="45"/>
      <c r="J412" s="43">
        <v>90.2</v>
      </c>
      <c r="K412" s="43">
        <f>J412*D412/1000</f>
        <v>0.902</v>
      </c>
      <c r="L412" s="45"/>
      <c r="M412" s="45"/>
      <c r="N412" s="114"/>
      <c r="O412" s="45"/>
      <c r="P412" s="115"/>
      <c r="Q412" s="115"/>
      <c r="R412" s="45"/>
      <c r="S412" s="45"/>
    </row>
    <row r="413" spans="2:19" ht="24.75" customHeight="1">
      <c r="B413" s="116" t="s">
        <v>45</v>
      </c>
      <c r="C413" s="32"/>
      <c r="D413" s="43">
        <v>185</v>
      </c>
      <c r="E413" s="43">
        <v>185</v>
      </c>
      <c r="F413" s="45"/>
      <c r="G413" s="45"/>
      <c r="H413" s="45"/>
      <c r="I413" s="45"/>
      <c r="J413" s="45"/>
      <c r="K413" s="43">
        <f>J413*D413/1000</f>
        <v>0</v>
      </c>
      <c r="L413" s="45"/>
      <c r="M413" s="45"/>
      <c r="N413" s="114"/>
      <c r="O413" s="45"/>
      <c r="P413" s="115"/>
      <c r="Q413" s="115"/>
      <c r="R413" s="45"/>
      <c r="S413" s="45"/>
    </row>
    <row r="414" spans="1:19" s="35" customFormat="1" ht="34.5" customHeight="1">
      <c r="A414" s="399"/>
      <c r="B414" s="86" t="s">
        <v>165</v>
      </c>
      <c r="C414" s="53">
        <v>40</v>
      </c>
      <c r="D414" s="53"/>
      <c r="E414" s="53"/>
      <c r="F414" s="54">
        <v>3.16</v>
      </c>
      <c r="G414" s="54">
        <v>0.4</v>
      </c>
      <c r="H414" s="54">
        <v>19.4</v>
      </c>
      <c r="I414" s="55">
        <v>95</v>
      </c>
      <c r="J414" s="55">
        <v>58</v>
      </c>
      <c r="K414" s="32">
        <f>J414*C414/1000</f>
        <v>2.32</v>
      </c>
      <c r="L414" s="42">
        <v>0</v>
      </c>
      <c r="M414" s="32">
        <v>0.05</v>
      </c>
      <c r="N414" s="78">
        <v>0</v>
      </c>
      <c r="O414" s="32">
        <v>0.5</v>
      </c>
      <c r="P414" s="74">
        <v>9.2</v>
      </c>
      <c r="Q414" s="47">
        <v>35.7</v>
      </c>
      <c r="R414" s="55">
        <v>13.2</v>
      </c>
      <c r="S414" s="32">
        <v>0.8</v>
      </c>
    </row>
    <row r="415" spans="2:19" s="44" customFormat="1" ht="33" customHeight="1">
      <c r="B415" s="87" t="s">
        <v>392</v>
      </c>
      <c r="C415" s="32">
        <v>20</v>
      </c>
      <c r="D415" s="43"/>
      <c r="E415" s="43"/>
      <c r="F415" s="32">
        <v>1.4</v>
      </c>
      <c r="G415" s="32">
        <v>0.24</v>
      </c>
      <c r="H415" s="32">
        <v>7.8</v>
      </c>
      <c r="I415" s="69">
        <v>40</v>
      </c>
      <c r="J415" s="32">
        <v>57</v>
      </c>
      <c r="K415" s="32">
        <f>J415*C415/1000</f>
        <v>1.14</v>
      </c>
      <c r="L415" s="42">
        <v>0</v>
      </c>
      <c r="M415" s="32">
        <v>0.04</v>
      </c>
      <c r="N415" s="78">
        <v>0</v>
      </c>
      <c r="O415" s="32">
        <v>0.28</v>
      </c>
      <c r="P415" s="74">
        <v>5.8</v>
      </c>
      <c r="Q415" s="47">
        <v>30</v>
      </c>
      <c r="R415" s="33">
        <v>9.4</v>
      </c>
      <c r="S415" s="32">
        <v>0.78</v>
      </c>
    </row>
    <row r="416" spans="1:20" s="5" customFormat="1" ht="41.25" customHeight="1">
      <c r="A416" s="432" t="s">
        <v>395</v>
      </c>
      <c r="B416" s="433"/>
      <c r="C416" s="434">
        <v>550</v>
      </c>
      <c r="D416" s="434"/>
      <c r="E416" s="435"/>
      <c r="F416" s="469">
        <f>SUM(F388+F392+F410+F414+F415)</f>
        <v>23.509999999999998</v>
      </c>
      <c r="G416" s="469">
        <f>SUM(G388+G392+G410+G414+G415)</f>
        <v>24.79</v>
      </c>
      <c r="H416" s="469">
        <f>SUM(H388+H392+H410+H414+H415)</f>
        <v>81.7</v>
      </c>
      <c r="I416" s="469">
        <f>SUM(I388+I392+I410+I414+I415)</f>
        <v>614</v>
      </c>
      <c r="J416" s="469" t="e">
        <f>SUM(J388+#REF!+J392+J410+J414+J415)</f>
        <v>#REF!</v>
      </c>
      <c r="K416" s="469" t="e">
        <f>SUM(K388+#REF!+K392+K410+K414+K415)</f>
        <v>#REF!</v>
      </c>
      <c r="L416" s="469" t="e">
        <f>SUM(L388+#REF!+L392+L410+L414+L415)</f>
        <v>#REF!</v>
      </c>
      <c r="M416" s="469" t="e">
        <f>SUM(M388+#REF!+M392+M410+M414+M415)</f>
        <v>#REF!</v>
      </c>
      <c r="N416" s="469" t="e">
        <f>SUM(N388+#REF!+N392+N410+N414+N415)</f>
        <v>#REF!</v>
      </c>
      <c r="O416" s="469" t="e">
        <f>SUM(O388+#REF!+O392+O410+O414+O415)</f>
        <v>#REF!</v>
      </c>
      <c r="P416" s="469" t="e">
        <f>SUM(P388+#REF!+P392+P410+P414+P415)</f>
        <v>#REF!</v>
      </c>
      <c r="Q416" s="469" t="e">
        <f>SUM(Q388+#REF!+Q392+Q410+Q414+Q415)</f>
        <v>#REF!</v>
      </c>
      <c r="R416" s="469" t="e">
        <f>SUM(R388+#REF!+R392+R410+R414+R415)</f>
        <v>#REF!</v>
      </c>
      <c r="S416" s="469" t="e">
        <f>SUM(S388+#REF!+S392+S410+S414+S415)</f>
        <v>#REF!</v>
      </c>
      <c r="T416" s="437"/>
    </row>
    <row r="417" spans="1:20" ht="39.75" customHeight="1">
      <c r="A417" s="250" t="s">
        <v>239</v>
      </c>
      <c r="B417" s="248"/>
      <c r="C417" s="249"/>
      <c r="D417" s="250"/>
      <c r="E417" s="249"/>
      <c r="F417" s="251"/>
      <c r="G417" s="252"/>
      <c r="H417" s="252"/>
      <c r="I417" s="252"/>
      <c r="J417" s="259"/>
      <c r="K417" s="260"/>
      <c r="L417" s="261"/>
      <c r="M417" s="261"/>
      <c r="N417" s="261"/>
      <c r="O417" s="261"/>
      <c r="P417" s="261"/>
      <c r="Q417" s="261"/>
      <c r="R417" s="261"/>
      <c r="S417" s="262"/>
      <c r="T417" s="244"/>
    </row>
    <row r="418" spans="1:20" ht="27.75" customHeight="1">
      <c r="A418" s="253" t="s">
        <v>240</v>
      </c>
      <c r="B418" s="254"/>
      <c r="C418" s="255"/>
      <c r="D418" s="256"/>
      <c r="E418" s="253"/>
      <c r="F418" s="257"/>
      <c r="G418" s="258"/>
      <c r="H418" s="258"/>
      <c r="I418" s="258"/>
      <c r="J418" s="302"/>
      <c r="K418" s="303"/>
      <c r="L418" s="263"/>
      <c r="M418" s="263"/>
      <c r="N418" s="263"/>
      <c r="O418" s="263"/>
      <c r="P418" s="263"/>
      <c r="Q418" s="263"/>
      <c r="R418" s="263"/>
      <c r="S418" s="264"/>
      <c r="T418" s="244"/>
    </row>
    <row r="419" spans="1:19" s="35" customFormat="1" ht="40.5" customHeight="1">
      <c r="A419" s="245" t="s">
        <v>400</v>
      </c>
      <c r="B419" s="265"/>
      <c r="C419" s="246"/>
      <c r="D419" s="246"/>
      <c r="E419" s="247"/>
      <c r="F419" s="71"/>
      <c r="G419" s="71"/>
      <c r="H419" s="71"/>
      <c r="I419" s="95"/>
      <c r="J419" s="71"/>
      <c r="K419" s="71"/>
      <c r="L419" s="71"/>
      <c r="M419" s="71"/>
      <c r="N419" s="71"/>
      <c r="O419" s="71"/>
      <c r="P419" s="95"/>
      <c r="Q419" s="71"/>
      <c r="R419" s="71"/>
      <c r="S419" s="71"/>
    </row>
    <row r="420" spans="2:205" s="91" customFormat="1" ht="32.25" customHeight="1">
      <c r="B420" s="86" t="s">
        <v>389</v>
      </c>
      <c r="C420" s="32">
        <v>30</v>
      </c>
      <c r="D420" s="43"/>
      <c r="E420" s="43"/>
      <c r="F420" s="32">
        <v>0.55</v>
      </c>
      <c r="G420" s="32">
        <v>2.2</v>
      </c>
      <c r="H420" s="32">
        <v>3.03</v>
      </c>
      <c r="I420" s="32">
        <v>27</v>
      </c>
      <c r="J420" s="134"/>
      <c r="K420" s="90">
        <f>K421</f>
        <v>8.25</v>
      </c>
      <c r="L420" s="42">
        <v>4.6</v>
      </c>
      <c r="M420" s="32">
        <v>55.6</v>
      </c>
      <c r="N420" s="33">
        <v>0</v>
      </c>
      <c r="O420" s="33">
        <v>14.6</v>
      </c>
      <c r="P420" s="34">
        <v>90</v>
      </c>
      <c r="Q420" s="32">
        <v>0.6</v>
      </c>
      <c r="R420" s="32">
        <v>18</v>
      </c>
      <c r="S420" s="32">
        <v>0.66</v>
      </c>
      <c r="T420" s="284"/>
      <c r="U420" s="284"/>
      <c r="V420" s="284"/>
      <c r="W420" s="284"/>
      <c r="X420" s="284"/>
      <c r="Y420" s="284"/>
      <c r="Z420" s="284"/>
      <c r="AA420" s="284"/>
      <c r="AB420" s="284"/>
      <c r="AC420" s="284"/>
      <c r="AD420" s="284"/>
      <c r="AE420" s="284"/>
      <c r="AF420" s="284"/>
      <c r="AG420" s="284"/>
      <c r="AH420" s="284"/>
      <c r="AI420" s="284"/>
      <c r="AJ420" s="284"/>
      <c r="AK420" s="284"/>
      <c r="AL420" s="284"/>
      <c r="AM420" s="284"/>
      <c r="AN420" s="284"/>
      <c r="AO420" s="284"/>
      <c r="AP420" s="284"/>
      <c r="AQ420" s="284"/>
      <c r="AR420" s="284"/>
      <c r="AS420" s="284"/>
      <c r="AT420" s="284"/>
      <c r="AU420" s="284"/>
      <c r="AV420" s="284"/>
      <c r="AW420" s="284"/>
      <c r="AX420" s="284"/>
      <c r="AY420" s="284"/>
      <c r="AZ420" s="284"/>
      <c r="BA420" s="284"/>
      <c r="BB420" s="284"/>
      <c r="BC420" s="284"/>
      <c r="BD420" s="284"/>
      <c r="BE420" s="284"/>
      <c r="BF420" s="284"/>
      <c r="BG420" s="284"/>
      <c r="BH420" s="284"/>
      <c r="BI420" s="284"/>
      <c r="BJ420" s="284"/>
      <c r="BK420" s="284"/>
      <c r="BL420" s="284"/>
      <c r="BM420" s="284"/>
      <c r="BN420" s="284"/>
      <c r="BO420" s="284"/>
      <c r="BP420" s="284"/>
      <c r="BQ420" s="284"/>
      <c r="BR420" s="284"/>
      <c r="BS420" s="284"/>
      <c r="BT420" s="284"/>
      <c r="BU420" s="284"/>
      <c r="BV420" s="284"/>
      <c r="BW420" s="284"/>
      <c r="BX420" s="284"/>
      <c r="BY420" s="284"/>
      <c r="BZ420" s="284"/>
      <c r="CA420" s="284"/>
      <c r="CB420" s="284"/>
      <c r="CC420" s="284"/>
      <c r="CD420" s="284"/>
      <c r="CE420" s="284"/>
      <c r="CF420" s="284"/>
      <c r="CG420" s="284"/>
      <c r="CH420" s="284"/>
      <c r="CI420" s="284"/>
      <c r="CJ420" s="284"/>
      <c r="CK420" s="284"/>
      <c r="CL420" s="284"/>
      <c r="CM420" s="284"/>
      <c r="CN420" s="284"/>
      <c r="CO420" s="284"/>
      <c r="CP420" s="284"/>
      <c r="CQ420" s="284"/>
      <c r="CR420" s="284"/>
      <c r="CS420" s="284"/>
      <c r="CT420" s="284"/>
      <c r="CU420" s="284"/>
      <c r="CV420" s="284"/>
      <c r="CW420" s="284"/>
      <c r="CX420" s="284"/>
      <c r="CY420" s="284"/>
      <c r="CZ420" s="284"/>
      <c r="DA420" s="284"/>
      <c r="DB420" s="284"/>
      <c r="DC420" s="284"/>
      <c r="DD420" s="284"/>
      <c r="DE420" s="284"/>
      <c r="DF420" s="284"/>
      <c r="DG420" s="284"/>
      <c r="DH420" s="284"/>
      <c r="DI420" s="284"/>
      <c r="DJ420" s="284"/>
      <c r="DK420" s="284"/>
      <c r="DL420" s="284"/>
      <c r="DM420" s="284"/>
      <c r="DN420" s="284"/>
      <c r="DO420" s="284"/>
      <c r="DP420" s="284"/>
      <c r="DQ420" s="284"/>
      <c r="DR420" s="284"/>
      <c r="DS420" s="284"/>
      <c r="DT420" s="284"/>
      <c r="DU420" s="284"/>
      <c r="DV420" s="284"/>
      <c r="DW420" s="284"/>
      <c r="DX420" s="284"/>
      <c r="DY420" s="284"/>
      <c r="DZ420" s="284"/>
      <c r="EA420" s="284"/>
      <c r="EB420" s="284"/>
      <c r="EC420" s="284"/>
      <c r="ED420" s="284"/>
      <c r="EE420" s="284"/>
      <c r="EF420" s="284"/>
      <c r="EG420" s="284"/>
      <c r="EH420" s="284"/>
      <c r="EI420" s="284"/>
      <c r="EJ420" s="284"/>
      <c r="EK420" s="284"/>
      <c r="EL420" s="284"/>
      <c r="EM420" s="284"/>
      <c r="EN420" s="284"/>
      <c r="EO420" s="284"/>
      <c r="EP420" s="284"/>
      <c r="EQ420" s="284"/>
      <c r="ER420" s="284"/>
      <c r="ES420" s="284"/>
      <c r="ET420" s="284"/>
      <c r="EU420" s="284"/>
      <c r="EV420" s="284"/>
      <c r="EW420" s="284"/>
      <c r="EX420" s="284"/>
      <c r="EY420" s="284"/>
      <c r="EZ420" s="284"/>
      <c r="FA420" s="284"/>
      <c r="FB420" s="284"/>
      <c r="FC420" s="284"/>
      <c r="FD420" s="284"/>
      <c r="FE420" s="284"/>
      <c r="FF420" s="284"/>
      <c r="FG420" s="284"/>
      <c r="FH420" s="284"/>
      <c r="FI420" s="284"/>
      <c r="FJ420" s="284"/>
      <c r="FK420" s="284"/>
      <c r="FL420" s="284"/>
      <c r="FM420" s="284"/>
      <c r="FN420" s="284"/>
      <c r="FO420" s="284"/>
      <c r="FP420" s="284"/>
      <c r="FQ420" s="284"/>
      <c r="FR420" s="284"/>
      <c r="FS420" s="284"/>
      <c r="FT420" s="284"/>
      <c r="FU420" s="284"/>
      <c r="FV420" s="284"/>
      <c r="FW420" s="284"/>
      <c r="FX420" s="284"/>
      <c r="FY420" s="284"/>
      <c r="FZ420" s="284"/>
      <c r="GA420" s="284"/>
      <c r="GB420" s="284"/>
      <c r="GC420" s="284"/>
      <c r="GD420" s="284"/>
      <c r="GE420" s="284"/>
      <c r="GF420" s="284"/>
      <c r="GG420" s="284"/>
      <c r="GH420" s="284"/>
      <c r="GI420" s="284"/>
      <c r="GJ420" s="284"/>
      <c r="GK420" s="284"/>
      <c r="GL420" s="284"/>
      <c r="GM420" s="284"/>
      <c r="GN420" s="284"/>
      <c r="GO420" s="284"/>
      <c r="GP420" s="284"/>
      <c r="GQ420" s="284"/>
      <c r="GR420" s="284"/>
      <c r="GS420" s="284"/>
      <c r="GT420" s="284"/>
      <c r="GU420" s="284"/>
      <c r="GV420" s="284"/>
      <c r="GW420" s="284"/>
    </row>
    <row r="421" spans="2:205" s="91" customFormat="1" ht="24" customHeight="1">
      <c r="B421" s="121" t="s">
        <v>146</v>
      </c>
      <c r="C421" s="43"/>
      <c r="D421" s="135">
        <v>33</v>
      </c>
      <c r="E421" s="43">
        <v>30</v>
      </c>
      <c r="F421" s="43"/>
      <c r="G421" s="43"/>
      <c r="H421" s="43"/>
      <c r="I421" s="43"/>
      <c r="J421" s="134">
        <v>250</v>
      </c>
      <c r="K421" s="134">
        <f>J421*D421/1000</f>
        <v>8.25</v>
      </c>
      <c r="L421" s="118"/>
      <c r="M421" s="43"/>
      <c r="N421" s="60"/>
      <c r="O421" s="60"/>
      <c r="P421" s="73"/>
      <c r="Q421" s="43"/>
      <c r="R421" s="43"/>
      <c r="S421" s="43"/>
      <c r="T421" s="284"/>
      <c r="U421" s="284"/>
      <c r="V421" s="284"/>
      <c r="W421" s="284"/>
      <c r="X421" s="284"/>
      <c r="Y421" s="284"/>
      <c r="Z421" s="284"/>
      <c r="AA421" s="284"/>
      <c r="AB421" s="284"/>
      <c r="AC421" s="284"/>
      <c r="AD421" s="284"/>
      <c r="AE421" s="284"/>
      <c r="AF421" s="284"/>
      <c r="AG421" s="284"/>
      <c r="AH421" s="284"/>
      <c r="AI421" s="284"/>
      <c r="AJ421" s="284"/>
      <c r="AK421" s="284"/>
      <c r="AL421" s="284"/>
      <c r="AM421" s="284"/>
      <c r="AN421" s="284"/>
      <c r="AO421" s="284"/>
      <c r="AP421" s="284"/>
      <c r="AQ421" s="284"/>
      <c r="AR421" s="284"/>
      <c r="AS421" s="284"/>
      <c r="AT421" s="284"/>
      <c r="AU421" s="284"/>
      <c r="AV421" s="284"/>
      <c r="AW421" s="284"/>
      <c r="AX421" s="284"/>
      <c r="AY421" s="284"/>
      <c r="AZ421" s="284"/>
      <c r="BA421" s="284"/>
      <c r="BB421" s="284"/>
      <c r="BC421" s="284"/>
      <c r="BD421" s="284"/>
      <c r="BE421" s="284"/>
      <c r="BF421" s="284"/>
      <c r="BG421" s="284"/>
      <c r="BH421" s="284"/>
      <c r="BI421" s="284"/>
      <c r="BJ421" s="284"/>
      <c r="BK421" s="284"/>
      <c r="BL421" s="284"/>
      <c r="BM421" s="284"/>
      <c r="BN421" s="284"/>
      <c r="BO421" s="284"/>
      <c r="BP421" s="284"/>
      <c r="BQ421" s="284"/>
      <c r="BR421" s="284"/>
      <c r="BS421" s="284"/>
      <c r="BT421" s="284"/>
      <c r="BU421" s="284"/>
      <c r="BV421" s="284"/>
      <c r="BW421" s="284"/>
      <c r="BX421" s="284"/>
      <c r="BY421" s="284"/>
      <c r="BZ421" s="284"/>
      <c r="CA421" s="284"/>
      <c r="CB421" s="284"/>
      <c r="CC421" s="284"/>
      <c r="CD421" s="284"/>
      <c r="CE421" s="284"/>
      <c r="CF421" s="284"/>
      <c r="CG421" s="284"/>
      <c r="CH421" s="284"/>
      <c r="CI421" s="284"/>
      <c r="CJ421" s="284"/>
      <c r="CK421" s="284"/>
      <c r="CL421" s="284"/>
      <c r="CM421" s="284"/>
      <c r="CN421" s="284"/>
      <c r="CO421" s="284"/>
      <c r="CP421" s="284"/>
      <c r="CQ421" s="284"/>
      <c r="CR421" s="284"/>
      <c r="CS421" s="284"/>
      <c r="CT421" s="284"/>
      <c r="CU421" s="284"/>
      <c r="CV421" s="284"/>
      <c r="CW421" s="284"/>
      <c r="CX421" s="284"/>
      <c r="CY421" s="284"/>
      <c r="CZ421" s="284"/>
      <c r="DA421" s="284"/>
      <c r="DB421" s="284"/>
      <c r="DC421" s="284"/>
      <c r="DD421" s="284"/>
      <c r="DE421" s="284"/>
      <c r="DF421" s="284"/>
      <c r="DG421" s="284"/>
      <c r="DH421" s="284"/>
      <c r="DI421" s="284"/>
      <c r="DJ421" s="284"/>
      <c r="DK421" s="284"/>
      <c r="DL421" s="284"/>
      <c r="DM421" s="284"/>
      <c r="DN421" s="284"/>
      <c r="DO421" s="284"/>
      <c r="DP421" s="284"/>
      <c r="DQ421" s="284"/>
      <c r="DR421" s="284"/>
      <c r="DS421" s="284"/>
      <c r="DT421" s="284"/>
      <c r="DU421" s="284"/>
      <c r="DV421" s="284"/>
      <c r="DW421" s="284"/>
      <c r="DX421" s="284"/>
      <c r="DY421" s="284"/>
      <c r="DZ421" s="284"/>
      <c r="EA421" s="284"/>
      <c r="EB421" s="284"/>
      <c r="EC421" s="284"/>
      <c r="ED421" s="284"/>
      <c r="EE421" s="284"/>
      <c r="EF421" s="284"/>
      <c r="EG421" s="284"/>
      <c r="EH421" s="284"/>
      <c r="EI421" s="284"/>
      <c r="EJ421" s="284"/>
      <c r="EK421" s="284"/>
      <c r="EL421" s="284"/>
      <c r="EM421" s="284"/>
      <c r="EN421" s="284"/>
      <c r="EO421" s="284"/>
      <c r="EP421" s="284"/>
      <c r="EQ421" s="284"/>
      <c r="ER421" s="284"/>
      <c r="ES421" s="284"/>
      <c r="ET421" s="284"/>
      <c r="EU421" s="284"/>
      <c r="EV421" s="284"/>
      <c r="EW421" s="284"/>
      <c r="EX421" s="284"/>
      <c r="EY421" s="284"/>
      <c r="EZ421" s="284"/>
      <c r="FA421" s="284"/>
      <c r="FB421" s="284"/>
      <c r="FC421" s="284"/>
      <c r="FD421" s="284"/>
      <c r="FE421" s="284"/>
      <c r="FF421" s="284"/>
      <c r="FG421" s="284"/>
      <c r="FH421" s="284"/>
      <c r="FI421" s="284"/>
      <c r="FJ421" s="284"/>
      <c r="FK421" s="284"/>
      <c r="FL421" s="284"/>
      <c r="FM421" s="284"/>
      <c r="FN421" s="284"/>
      <c r="FO421" s="284"/>
      <c r="FP421" s="284"/>
      <c r="FQ421" s="284"/>
      <c r="FR421" s="284"/>
      <c r="FS421" s="284"/>
      <c r="FT421" s="284"/>
      <c r="FU421" s="284"/>
      <c r="FV421" s="284"/>
      <c r="FW421" s="284"/>
      <c r="FX421" s="284"/>
      <c r="FY421" s="284"/>
      <c r="FZ421" s="284"/>
      <c r="GA421" s="284"/>
      <c r="GB421" s="284"/>
      <c r="GC421" s="284"/>
      <c r="GD421" s="284"/>
      <c r="GE421" s="284"/>
      <c r="GF421" s="284"/>
      <c r="GG421" s="284"/>
      <c r="GH421" s="284"/>
      <c r="GI421" s="284"/>
      <c r="GJ421" s="284"/>
      <c r="GK421" s="284"/>
      <c r="GL421" s="284"/>
      <c r="GM421" s="284"/>
      <c r="GN421" s="284"/>
      <c r="GO421" s="284"/>
      <c r="GP421" s="284"/>
      <c r="GQ421" s="284"/>
      <c r="GR421" s="284"/>
      <c r="GS421" s="284"/>
      <c r="GT421" s="284"/>
      <c r="GU421" s="284"/>
      <c r="GV421" s="284"/>
      <c r="GW421" s="284"/>
    </row>
    <row r="422" spans="2:205" s="37" customFormat="1" ht="62.25" customHeight="1">
      <c r="B422" s="84" t="s">
        <v>114</v>
      </c>
      <c r="C422" s="26">
        <v>30</v>
      </c>
      <c r="D422" s="28">
        <v>50</v>
      </c>
      <c r="E422" s="28">
        <v>30</v>
      </c>
      <c r="F422" s="26">
        <v>0.69</v>
      </c>
      <c r="G422" s="26">
        <v>0.1</v>
      </c>
      <c r="H422" s="26">
        <v>4.3</v>
      </c>
      <c r="I422" s="26">
        <v>17</v>
      </c>
      <c r="J422" s="29">
        <v>162</v>
      </c>
      <c r="K422" s="30">
        <f>J422*D422/1000</f>
        <v>8.1</v>
      </c>
      <c r="L422" s="24">
        <v>10.6</v>
      </c>
      <c r="M422" s="26">
        <v>0.012</v>
      </c>
      <c r="N422" s="27">
        <v>0</v>
      </c>
      <c r="O422" s="27">
        <v>0.66</v>
      </c>
      <c r="P422" s="23">
        <v>21.6</v>
      </c>
      <c r="Q422" s="26">
        <v>27.2</v>
      </c>
      <c r="R422" s="26">
        <v>8.6</v>
      </c>
      <c r="S422" s="26">
        <v>0.8</v>
      </c>
      <c r="T422" s="502"/>
      <c r="U422" s="503"/>
      <c r="V422" s="503"/>
      <c r="W422" s="503"/>
      <c r="X422" s="503"/>
      <c r="Y422" s="503"/>
      <c r="Z422" s="503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</row>
    <row r="423" spans="2:23" s="48" customFormat="1" ht="33.75" customHeight="1">
      <c r="B423" s="97" t="s">
        <v>390</v>
      </c>
      <c r="C423" s="34">
        <v>40</v>
      </c>
      <c r="D423" s="92"/>
      <c r="E423" s="93"/>
      <c r="F423" s="42">
        <v>0.7</v>
      </c>
      <c r="G423" s="42">
        <v>2.04</v>
      </c>
      <c r="H423" s="42">
        <v>4.8</v>
      </c>
      <c r="I423" s="78">
        <v>37</v>
      </c>
      <c r="J423" s="42"/>
      <c r="K423" s="42">
        <f>SUM(K424:K427)</f>
        <v>10.112400000000001</v>
      </c>
      <c r="L423" s="42">
        <v>19.8</v>
      </c>
      <c r="M423" s="42">
        <v>0.03</v>
      </c>
      <c r="N423" s="78">
        <v>0</v>
      </c>
      <c r="O423" s="42">
        <v>5.3</v>
      </c>
      <c r="P423" s="74">
        <v>52</v>
      </c>
      <c r="Q423" s="74">
        <v>34</v>
      </c>
      <c r="R423" s="42">
        <v>16</v>
      </c>
      <c r="S423" s="42">
        <v>0.07</v>
      </c>
      <c r="T423" s="496"/>
      <c r="U423" s="497"/>
      <c r="V423" s="497"/>
      <c r="W423" s="497"/>
    </row>
    <row r="424" spans="2:19" s="20" customFormat="1" ht="26.25" customHeight="1">
      <c r="B424" s="88" t="s">
        <v>34</v>
      </c>
      <c r="C424" s="23"/>
      <c r="D424" s="83">
        <v>47</v>
      </c>
      <c r="E424" s="40">
        <v>33</v>
      </c>
      <c r="F424" s="24"/>
      <c r="G424" s="24"/>
      <c r="H424" s="24"/>
      <c r="I424" s="24"/>
      <c r="J424" s="358">
        <v>200</v>
      </c>
      <c r="K424" s="358">
        <f>J424*D424/1000</f>
        <v>9.4</v>
      </c>
      <c r="L424" s="24"/>
      <c r="M424" s="24"/>
      <c r="N424" s="79"/>
      <c r="O424" s="24"/>
      <c r="P424" s="36"/>
      <c r="Q424" s="36"/>
      <c r="R424" s="24"/>
      <c r="S424" s="24"/>
    </row>
    <row r="425" spans="2:19" s="20" customFormat="1" ht="34.5" customHeight="1">
      <c r="B425" s="88" t="s">
        <v>46</v>
      </c>
      <c r="C425" s="23"/>
      <c r="D425" s="83">
        <v>4.8</v>
      </c>
      <c r="E425" s="40">
        <v>4</v>
      </c>
      <c r="F425" s="24"/>
      <c r="G425" s="24"/>
      <c r="H425" s="24"/>
      <c r="I425" s="24"/>
      <c r="J425" s="358">
        <v>38.5</v>
      </c>
      <c r="K425" s="358">
        <f>J425*D425/1000</f>
        <v>0.1848</v>
      </c>
      <c r="L425" s="24"/>
      <c r="M425" s="24"/>
      <c r="N425" s="79"/>
      <c r="O425" s="24"/>
      <c r="P425" s="36"/>
      <c r="Q425" s="36"/>
      <c r="R425" s="24"/>
      <c r="S425" s="24"/>
    </row>
    <row r="426" spans="2:19" s="20" customFormat="1" ht="26.25" customHeight="1">
      <c r="B426" s="88" t="s">
        <v>53</v>
      </c>
      <c r="C426" s="23"/>
      <c r="D426" s="83">
        <v>2</v>
      </c>
      <c r="E426" s="40">
        <v>2</v>
      </c>
      <c r="F426" s="24"/>
      <c r="G426" s="24"/>
      <c r="H426" s="24"/>
      <c r="I426" s="24"/>
      <c r="J426" s="358">
        <v>90.2</v>
      </c>
      <c r="K426" s="358">
        <f>J426*D426/1000</f>
        <v>0.1804</v>
      </c>
      <c r="L426" s="24"/>
      <c r="M426" s="24"/>
      <c r="N426" s="79"/>
      <c r="O426" s="24"/>
      <c r="P426" s="36"/>
      <c r="Q426" s="36"/>
      <c r="R426" s="24"/>
      <c r="S426" s="24"/>
    </row>
    <row r="427" spans="2:19" s="20" customFormat="1" ht="37.5" customHeight="1">
      <c r="B427" s="88" t="s">
        <v>48</v>
      </c>
      <c r="C427" s="23"/>
      <c r="D427" s="83">
        <v>2</v>
      </c>
      <c r="E427" s="40">
        <v>2</v>
      </c>
      <c r="F427" s="24"/>
      <c r="G427" s="24"/>
      <c r="H427" s="24"/>
      <c r="I427" s="24"/>
      <c r="J427" s="358">
        <v>173.6</v>
      </c>
      <c r="K427" s="358">
        <f>J427*D427/1000</f>
        <v>0.3472</v>
      </c>
      <c r="L427" s="24"/>
      <c r="M427" s="24"/>
      <c r="N427" s="79"/>
      <c r="O427" s="24"/>
      <c r="P427" s="36"/>
      <c r="Q427" s="36"/>
      <c r="R427" s="24"/>
      <c r="S427" s="24"/>
    </row>
    <row r="428" spans="1:205" s="6" customFormat="1" ht="42" customHeight="1">
      <c r="A428" s="289"/>
      <c r="B428" s="195" t="s">
        <v>354</v>
      </c>
      <c r="C428" s="34">
        <v>100</v>
      </c>
      <c r="D428" s="34"/>
      <c r="E428" s="34"/>
      <c r="F428" s="34">
        <v>13.6</v>
      </c>
      <c r="G428" s="34">
        <v>15.4</v>
      </c>
      <c r="H428" s="34">
        <v>12.8</v>
      </c>
      <c r="I428" s="34">
        <v>245</v>
      </c>
      <c r="J428" s="34"/>
      <c r="K428" s="34"/>
      <c r="L428" s="34">
        <v>1.25</v>
      </c>
      <c r="M428" s="34">
        <v>0.26</v>
      </c>
      <c r="N428" s="34">
        <v>22.19</v>
      </c>
      <c r="O428" s="34">
        <v>2.8</v>
      </c>
      <c r="P428" s="74">
        <v>74.22</v>
      </c>
      <c r="Q428" s="74">
        <v>116.6</v>
      </c>
      <c r="R428" s="34">
        <v>23.62</v>
      </c>
      <c r="S428" s="34">
        <v>1.2</v>
      </c>
      <c r="T428" s="289"/>
      <c r="U428" s="289"/>
      <c r="V428" s="289"/>
      <c r="W428" s="289"/>
      <c r="X428" s="289"/>
      <c r="Y428" s="289"/>
      <c r="Z428" s="289"/>
      <c r="AA428" s="289"/>
      <c r="AB428" s="289"/>
      <c r="AC428" s="289"/>
      <c r="AD428" s="289"/>
      <c r="AE428" s="289"/>
      <c r="AF428" s="289"/>
      <c r="AG428" s="289"/>
      <c r="AH428" s="289"/>
      <c r="AI428" s="289"/>
      <c r="AJ428" s="289"/>
      <c r="AK428" s="289"/>
      <c r="AL428" s="289"/>
      <c r="AM428" s="289"/>
      <c r="AN428" s="289"/>
      <c r="AO428" s="289"/>
      <c r="AP428" s="289"/>
      <c r="AQ428" s="289"/>
      <c r="AR428" s="289"/>
      <c r="AS428" s="289"/>
      <c r="AT428" s="289"/>
      <c r="AU428" s="289"/>
      <c r="AV428" s="289"/>
      <c r="AW428" s="289"/>
      <c r="AX428" s="289"/>
      <c r="AY428" s="289"/>
      <c r="AZ428" s="289"/>
      <c r="BA428" s="289"/>
      <c r="BB428" s="289"/>
      <c r="BC428" s="289"/>
      <c r="BD428" s="289"/>
      <c r="BE428" s="289"/>
      <c r="BF428" s="289"/>
      <c r="BG428" s="289"/>
      <c r="BH428" s="289"/>
      <c r="BI428" s="289"/>
      <c r="BJ428" s="289"/>
      <c r="BK428" s="289"/>
      <c r="BL428" s="289"/>
      <c r="BM428" s="289"/>
      <c r="BN428" s="289"/>
      <c r="BO428" s="289"/>
      <c r="BP428" s="289"/>
      <c r="BQ428" s="289"/>
      <c r="BR428" s="289"/>
      <c r="BS428" s="289"/>
      <c r="BT428" s="289"/>
      <c r="BU428" s="289"/>
      <c r="BV428" s="289"/>
      <c r="BW428" s="289"/>
      <c r="BX428" s="289"/>
      <c r="BY428" s="289"/>
      <c r="BZ428" s="289"/>
      <c r="CA428" s="289"/>
      <c r="CB428" s="289"/>
      <c r="CC428" s="289"/>
      <c r="CD428" s="289"/>
      <c r="CE428" s="289"/>
      <c r="CF428" s="289"/>
      <c r="CG428" s="289"/>
      <c r="CH428" s="289"/>
      <c r="CI428" s="289"/>
      <c r="CJ428" s="289"/>
      <c r="CK428" s="289"/>
      <c r="CL428" s="289"/>
      <c r="CM428" s="289"/>
      <c r="CN428" s="289"/>
      <c r="CO428" s="289"/>
      <c r="CP428" s="289"/>
      <c r="CQ428" s="289"/>
      <c r="CR428" s="289"/>
      <c r="CS428" s="289"/>
      <c r="CT428" s="289"/>
      <c r="CU428" s="289"/>
      <c r="CV428" s="289"/>
      <c r="CW428" s="289"/>
      <c r="CX428" s="289"/>
      <c r="CY428" s="289"/>
      <c r="CZ428" s="289"/>
      <c r="DA428" s="289"/>
      <c r="DB428" s="289"/>
      <c r="DC428" s="289"/>
      <c r="DD428" s="289"/>
      <c r="DE428" s="289"/>
      <c r="DF428" s="289"/>
      <c r="DG428" s="289"/>
      <c r="DH428" s="289"/>
      <c r="DI428" s="289"/>
      <c r="DJ428" s="289"/>
      <c r="DK428" s="289"/>
      <c r="DL428" s="289"/>
      <c r="DM428" s="289"/>
      <c r="DN428" s="289"/>
      <c r="DO428" s="289"/>
      <c r="DP428" s="289"/>
      <c r="DQ428" s="289"/>
      <c r="DR428" s="289"/>
      <c r="DS428" s="289"/>
      <c r="DT428" s="289"/>
      <c r="DU428" s="289"/>
      <c r="DV428" s="289"/>
      <c r="DW428" s="289"/>
      <c r="DX428" s="289"/>
      <c r="DY428" s="289"/>
      <c r="DZ428" s="289"/>
      <c r="EA428" s="289"/>
      <c r="EB428" s="289"/>
      <c r="EC428" s="289"/>
      <c r="ED428" s="289"/>
      <c r="EE428" s="289"/>
      <c r="EF428" s="289"/>
      <c r="EG428" s="289"/>
      <c r="EH428" s="289"/>
      <c r="EI428" s="289"/>
      <c r="EJ428" s="289"/>
      <c r="EK428" s="289"/>
      <c r="EL428" s="289"/>
      <c r="EM428" s="289"/>
      <c r="EN428" s="289"/>
      <c r="EO428" s="289"/>
      <c r="EP428" s="289"/>
      <c r="EQ428" s="289"/>
      <c r="ER428" s="289"/>
      <c r="ES428" s="289"/>
      <c r="ET428" s="289"/>
      <c r="EU428" s="289"/>
      <c r="EV428" s="289"/>
      <c r="EW428" s="289"/>
      <c r="EX428" s="289"/>
      <c r="EY428" s="289"/>
      <c r="EZ428" s="289"/>
      <c r="FA428" s="289"/>
      <c r="FB428" s="289"/>
      <c r="FC428" s="289"/>
      <c r="FD428" s="289"/>
      <c r="FE428" s="289"/>
      <c r="FF428" s="289"/>
      <c r="FG428" s="289"/>
      <c r="FH428" s="289"/>
      <c r="FI428" s="289"/>
      <c r="FJ428" s="289"/>
      <c r="FK428" s="289"/>
      <c r="FL428" s="289"/>
      <c r="FM428" s="289"/>
      <c r="FN428" s="289"/>
      <c r="FO428" s="289"/>
      <c r="FP428" s="289"/>
      <c r="FQ428" s="289"/>
      <c r="FR428" s="289"/>
      <c r="FS428" s="289"/>
      <c r="FT428" s="289"/>
      <c r="FU428" s="289"/>
      <c r="FV428" s="289"/>
      <c r="FW428" s="289"/>
      <c r="FX428" s="289"/>
      <c r="FY428" s="289"/>
      <c r="FZ428" s="289"/>
      <c r="GA428" s="289"/>
      <c r="GB428" s="289"/>
      <c r="GC428" s="289"/>
      <c r="GD428" s="289"/>
      <c r="GE428" s="289"/>
      <c r="GF428" s="289"/>
      <c r="GG428" s="289"/>
      <c r="GH428" s="289"/>
      <c r="GI428" s="289"/>
      <c r="GJ428" s="289"/>
      <c r="GK428" s="289"/>
      <c r="GL428" s="289"/>
      <c r="GM428" s="289"/>
      <c r="GN428" s="289"/>
      <c r="GO428" s="289"/>
      <c r="GP428" s="289"/>
      <c r="GQ428" s="289"/>
      <c r="GR428" s="289"/>
      <c r="GS428" s="289"/>
      <c r="GT428" s="289"/>
      <c r="GU428" s="289"/>
      <c r="GV428" s="289"/>
      <c r="GW428" s="289"/>
    </row>
    <row r="429" spans="1:205" s="18" customFormat="1" ht="33" customHeight="1">
      <c r="A429" s="290"/>
      <c r="B429" s="88" t="s">
        <v>105</v>
      </c>
      <c r="C429" s="190"/>
      <c r="D429" s="40">
        <v>86</v>
      </c>
      <c r="E429" s="40">
        <v>64</v>
      </c>
      <c r="F429" s="190"/>
      <c r="G429" s="190"/>
      <c r="H429" s="190"/>
      <c r="I429" s="190"/>
      <c r="J429" s="190"/>
      <c r="K429" s="190"/>
      <c r="L429" s="190"/>
      <c r="M429" s="190"/>
      <c r="N429" s="190"/>
      <c r="O429" s="190"/>
      <c r="P429" s="191"/>
      <c r="Q429" s="191"/>
      <c r="R429" s="190"/>
      <c r="S429" s="190"/>
      <c r="T429" s="290"/>
      <c r="U429" s="290"/>
      <c r="V429" s="290"/>
      <c r="W429" s="290"/>
      <c r="X429" s="290"/>
      <c r="Y429" s="290"/>
      <c r="Z429" s="290"/>
      <c r="AA429" s="290"/>
      <c r="AB429" s="290"/>
      <c r="AC429" s="290"/>
      <c r="AD429" s="290"/>
      <c r="AE429" s="290"/>
      <c r="AF429" s="290"/>
      <c r="AG429" s="290"/>
      <c r="AH429" s="290"/>
      <c r="AI429" s="290"/>
      <c r="AJ429" s="290"/>
      <c r="AK429" s="290"/>
      <c r="AL429" s="290"/>
      <c r="AM429" s="290"/>
      <c r="AN429" s="290"/>
      <c r="AO429" s="290"/>
      <c r="AP429" s="290"/>
      <c r="AQ429" s="290"/>
      <c r="AR429" s="290"/>
      <c r="AS429" s="290"/>
      <c r="AT429" s="290"/>
      <c r="AU429" s="290"/>
      <c r="AV429" s="290"/>
      <c r="AW429" s="290"/>
      <c r="AX429" s="290"/>
      <c r="AY429" s="290"/>
      <c r="AZ429" s="290"/>
      <c r="BA429" s="290"/>
      <c r="BB429" s="290"/>
      <c r="BC429" s="290"/>
      <c r="BD429" s="290"/>
      <c r="BE429" s="290"/>
      <c r="BF429" s="290"/>
      <c r="BG429" s="290"/>
      <c r="BH429" s="290"/>
      <c r="BI429" s="290"/>
      <c r="BJ429" s="290"/>
      <c r="BK429" s="290"/>
      <c r="BL429" s="290"/>
      <c r="BM429" s="290"/>
      <c r="BN429" s="290"/>
      <c r="BO429" s="290"/>
      <c r="BP429" s="290"/>
      <c r="BQ429" s="290"/>
      <c r="BR429" s="290"/>
      <c r="BS429" s="290"/>
      <c r="BT429" s="290"/>
      <c r="BU429" s="290"/>
      <c r="BV429" s="290"/>
      <c r="BW429" s="290"/>
      <c r="BX429" s="290"/>
      <c r="BY429" s="290"/>
      <c r="BZ429" s="290"/>
      <c r="CA429" s="290"/>
      <c r="CB429" s="290"/>
      <c r="CC429" s="290"/>
      <c r="CD429" s="290"/>
      <c r="CE429" s="290"/>
      <c r="CF429" s="290"/>
      <c r="CG429" s="290"/>
      <c r="CH429" s="290"/>
      <c r="CI429" s="290"/>
      <c r="CJ429" s="290"/>
      <c r="CK429" s="290"/>
      <c r="CL429" s="290"/>
      <c r="CM429" s="290"/>
      <c r="CN429" s="290"/>
      <c r="CO429" s="290"/>
      <c r="CP429" s="290"/>
      <c r="CQ429" s="290"/>
      <c r="CR429" s="290"/>
      <c r="CS429" s="290"/>
      <c r="CT429" s="290"/>
      <c r="CU429" s="290"/>
      <c r="CV429" s="290"/>
      <c r="CW429" s="290"/>
      <c r="CX429" s="290"/>
      <c r="CY429" s="290"/>
      <c r="CZ429" s="290"/>
      <c r="DA429" s="290"/>
      <c r="DB429" s="290"/>
      <c r="DC429" s="290"/>
      <c r="DD429" s="290"/>
      <c r="DE429" s="290"/>
      <c r="DF429" s="290"/>
      <c r="DG429" s="290"/>
      <c r="DH429" s="290"/>
      <c r="DI429" s="290"/>
      <c r="DJ429" s="290"/>
      <c r="DK429" s="290"/>
      <c r="DL429" s="290"/>
      <c r="DM429" s="290"/>
      <c r="DN429" s="290"/>
      <c r="DO429" s="290"/>
      <c r="DP429" s="290"/>
      <c r="DQ429" s="290"/>
      <c r="DR429" s="290"/>
      <c r="DS429" s="290"/>
      <c r="DT429" s="290"/>
      <c r="DU429" s="290"/>
      <c r="DV429" s="290"/>
      <c r="DW429" s="290"/>
      <c r="DX429" s="290"/>
      <c r="DY429" s="290"/>
      <c r="DZ429" s="290"/>
      <c r="EA429" s="290"/>
      <c r="EB429" s="290"/>
      <c r="EC429" s="290"/>
      <c r="ED429" s="290"/>
      <c r="EE429" s="290"/>
      <c r="EF429" s="290"/>
      <c r="EG429" s="290"/>
      <c r="EH429" s="290"/>
      <c r="EI429" s="290"/>
      <c r="EJ429" s="290"/>
      <c r="EK429" s="290"/>
      <c r="EL429" s="290"/>
      <c r="EM429" s="290"/>
      <c r="EN429" s="290"/>
      <c r="EO429" s="290"/>
      <c r="EP429" s="290"/>
      <c r="EQ429" s="290"/>
      <c r="ER429" s="290"/>
      <c r="ES429" s="290"/>
      <c r="ET429" s="290"/>
      <c r="EU429" s="290"/>
      <c r="EV429" s="290"/>
      <c r="EW429" s="290"/>
      <c r="EX429" s="290"/>
      <c r="EY429" s="290"/>
      <c r="EZ429" s="290"/>
      <c r="FA429" s="290"/>
      <c r="FB429" s="290"/>
      <c r="FC429" s="290"/>
      <c r="FD429" s="290"/>
      <c r="FE429" s="290"/>
      <c r="FF429" s="290"/>
      <c r="FG429" s="290"/>
      <c r="FH429" s="290"/>
      <c r="FI429" s="290"/>
      <c r="FJ429" s="290"/>
      <c r="FK429" s="290"/>
      <c r="FL429" s="290"/>
      <c r="FM429" s="290"/>
      <c r="FN429" s="290"/>
      <c r="FO429" s="290"/>
      <c r="FP429" s="290"/>
      <c r="FQ429" s="290"/>
      <c r="FR429" s="290"/>
      <c r="FS429" s="290"/>
      <c r="FT429" s="290"/>
      <c r="FU429" s="290"/>
      <c r="FV429" s="290"/>
      <c r="FW429" s="290"/>
      <c r="FX429" s="290"/>
      <c r="FY429" s="290"/>
      <c r="FZ429" s="290"/>
      <c r="GA429" s="290"/>
      <c r="GB429" s="290"/>
      <c r="GC429" s="290"/>
      <c r="GD429" s="290"/>
      <c r="GE429" s="290"/>
      <c r="GF429" s="290"/>
      <c r="GG429" s="290"/>
      <c r="GH429" s="290"/>
      <c r="GI429" s="290"/>
      <c r="GJ429" s="290"/>
      <c r="GK429" s="290"/>
      <c r="GL429" s="290"/>
      <c r="GM429" s="290"/>
      <c r="GN429" s="290"/>
      <c r="GO429" s="290"/>
      <c r="GP429" s="290"/>
      <c r="GQ429" s="290"/>
      <c r="GR429" s="290"/>
      <c r="GS429" s="290"/>
      <c r="GT429" s="290"/>
      <c r="GU429" s="290"/>
      <c r="GV429" s="290"/>
      <c r="GW429" s="290"/>
    </row>
    <row r="430" spans="1:205" s="18" customFormat="1" ht="45" customHeight="1">
      <c r="A430" s="290"/>
      <c r="B430" s="108" t="s">
        <v>378</v>
      </c>
      <c r="C430" s="190"/>
      <c r="D430" s="40">
        <v>74.4</v>
      </c>
      <c r="E430" s="40">
        <v>64</v>
      </c>
      <c r="F430" s="190"/>
      <c r="G430" s="190"/>
      <c r="H430" s="190"/>
      <c r="I430" s="190"/>
      <c r="J430" s="190"/>
      <c r="K430" s="190"/>
      <c r="L430" s="190"/>
      <c r="M430" s="190"/>
      <c r="N430" s="190"/>
      <c r="O430" s="190"/>
      <c r="P430" s="191"/>
      <c r="Q430" s="191"/>
      <c r="R430" s="190"/>
      <c r="S430" s="190"/>
      <c r="T430" s="290"/>
      <c r="U430" s="290"/>
      <c r="V430" s="290"/>
      <c r="W430" s="290"/>
      <c r="X430" s="290"/>
      <c r="Y430" s="290"/>
      <c r="Z430" s="290"/>
      <c r="AA430" s="290"/>
      <c r="AB430" s="290"/>
      <c r="AC430" s="290"/>
      <c r="AD430" s="290"/>
      <c r="AE430" s="290"/>
      <c r="AF430" s="290"/>
      <c r="AG430" s="290"/>
      <c r="AH430" s="290"/>
      <c r="AI430" s="290"/>
      <c r="AJ430" s="290"/>
      <c r="AK430" s="290"/>
      <c r="AL430" s="290"/>
      <c r="AM430" s="290"/>
      <c r="AN430" s="290"/>
      <c r="AO430" s="290"/>
      <c r="AP430" s="290"/>
      <c r="AQ430" s="290"/>
      <c r="AR430" s="290"/>
      <c r="AS430" s="290"/>
      <c r="AT430" s="290"/>
      <c r="AU430" s="290"/>
      <c r="AV430" s="290"/>
      <c r="AW430" s="290"/>
      <c r="AX430" s="290"/>
      <c r="AY430" s="290"/>
      <c r="AZ430" s="290"/>
      <c r="BA430" s="290"/>
      <c r="BB430" s="290"/>
      <c r="BC430" s="290"/>
      <c r="BD430" s="290"/>
      <c r="BE430" s="290"/>
      <c r="BF430" s="290"/>
      <c r="BG430" s="290"/>
      <c r="BH430" s="290"/>
      <c r="BI430" s="290"/>
      <c r="BJ430" s="290"/>
      <c r="BK430" s="290"/>
      <c r="BL430" s="290"/>
      <c r="BM430" s="290"/>
      <c r="BN430" s="290"/>
      <c r="BO430" s="290"/>
      <c r="BP430" s="290"/>
      <c r="BQ430" s="290"/>
      <c r="BR430" s="290"/>
      <c r="BS430" s="290"/>
      <c r="BT430" s="290"/>
      <c r="BU430" s="290"/>
      <c r="BV430" s="290"/>
      <c r="BW430" s="290"/>
      <c r="BX430" s="290"/>
      <c r="BY430" s="290"/>
      <c r="BZ430" s="290"/>
      <c r="CA430" s="290"/>
      <c r="CB430" s="290"/>
      <c r="CC430" s="290"/>
      <c r="CD430" s="290"/>
      <c r="CE430" s="290"/>
      <c r="CF430" s="290"/>
      <c r="CG430" s="290"/>
      <c r="CH430" s="290"/>
      <c r="CI430" s="290"/>
      <c r="CJ430" s="290"/>
      <c r="CK430" s="290"/>
      <c r="CL430" s="290"/>
      <c r="CM430" s="290"/>
      <c r="CN430" s="290"/>
      <c r="CO430" s="290"/>
      <c r="CP430" s="290"/>
      <c r="CQ430" s="290"/>
      <c r="CR430" s="290"/>
      <c r="CS430" s="290"/>
      <c r="CT430" s="290"/>
      <c r="CU430" s="290"/>
      <c r="CV430" s="290"/>
      <c r="CW430" s="290"/>
      <c r="CX430" s="290"/>
      <c r="CY430" s="290"/>
      <c r="CZ430" s="290"/>
      <c r="DA430" s="290"/>
      <c r="DB430" s="290"/>
      <c r="DC430" s="290"/>
      <c r="DD430" s="290"/>
      <c r="DE430" s="290"/>
      <c r="DF430" s="290"/>
      <c r="DG430" s="290"/>
      <c r="DH430" s="290"/>
      <c r="DI430" s="290"/>
      <c r="DJ430" s="290"/>
      <c r="DK430" s="290"/>
      <c r="DL430" s="290"/>
      <c r="DM430" s="290"/>
      <c r="DN430" s="290"/>
      <c r="DO430" s="290"/>
      <c r="DP430" s="290"/>
      <c r="DQ430" s="290"/>
      <c r="DR430" s="290"/>
      <c r="DS430" s="290"/>
      <c r="DT430" s="290"/>
      <c r="DU430" s="290"/>
      <c r="DV430" s="290"/>
      <c r="DW430" s="290"/>
      <c r="DX430" s="290"/>
      <c r="DY430" s="290"/>
      <c r="DZ430" s="290"/>
      <c r="EA430" s="290"/>
      <c r="EB430" s="290"/>
      <c r="EC430" s="290"/>
      <c r="ED430" s="290"/>
      <c r="EE430" s="290"/>
      <c r="EF430" s="290"/>
      <c r="EG430" s="290"/>
      <c r="EH430" s="290"/>
      <c r="EI430" s="290"/>
      <c r="EJ430" s="290"/>
      <c r="EK430" s="290"/>
      <c r="EL430" s="290"/>
      <c r="EM430" s="290"/>
      <c r="EN430" s="290"/>
      <c r="EO430" s="290"/>
      <c r="EP430" s="290"/>
      <c r="EQ430" s="290"/>
      <c r="ER430" s="290"/>
      <c r="ES430" s="290"/>
      <c r="ET430" s="290"/>
      <c r="EU430" s="290"/>
      <c r="EV430" s="290"/>
      <c r="EW430" s="290"/>
      <c r="EX430" s="290"/>
      <c r="EY430" s="290"/>
      <c r="EZ430" s="290"/>
      <c r="FA430" s="290"/>
      <c r="FB430" s="290"/>
      <c r="FC430" s="290"/>
      <c r="FD430" s="290"/>
      <c r="FE430" s="290"/>
      <c r="FF430" s="290"/>
      <c r="FG430" s="290"/>
      <c r="FH430" s="290"/>
      <c r="FI430" s="290"/>
      <c r="FJ430" s="290"/>
      <c r="FK430" s="290"/>
      <c r="FL430" s="290"/>
      <c r="FM430" s="290"/>
      <c r="FN430" s="290"/>
      <c r="FO430" s="290"/>
      <c r="FP430" s="290"/>
      <c r="FQ430" s="290"/>
      <c r="FR430" s="290"/>
      <c r="FS430" s="290"/>
      <c r="FT430" s="290"/>
      <c r="FU430" s="290"/>
      <c r="FV430" s="290"/>
      <c r="FW430" s="290"/>
      <c r="FX430" s="290"/>
      <c r="FY430" s="290"/>
      <c r="FZ430" s="290"/>
      <c r="GA430" s="290"/>
      <c r="GB430" s="290"/>
      <c r="GC430" s="290"/>
      <c r="GD430" s="290"/>
      <c r="GE430" s="290"/>
      <c r="GF430" s="290"/>
      <c r="GG430" s="290"/>
      <c r="GH430" s="290"/>
      <c r="GI430" s="290"/>
      <c r="GJ430" s="290"/>
      <c r="GK430" s="290"/>
      <c r="GL430" s="290"/>
      <c r="GM430" s="290"/>
      <c r="GN430" s="290"/>
      <c r="GO430" s="290"/>
      <c r="GP430" s="290"/>
      <c r="GQ430" s="290"/>
      <c r="GR430" s="290"/>
      <c r="GS430" s="290"/>
      <c r="GT430" s="290"/>
      <c r="GU430" s="290"/>
      <c r="GV430" s="290"/>
      <c r="GW430" s="290"/>
    </row>
    <row r="431" spans="1:205" s="18" customFormat="1" ht="45.75" customHeight="1">
      <c r="A431" s="290"/>
      <c r="B431" s="108" t="s">
        <v>379</v>
      </c>
      <c r="C431" s="190"/>
      <c r="D431" s="40">
        <v>64</v>
      </c>
      <c r="E431" s="40">
        <v>64</v>
      </c>
      <c r="F431" s="190"/>
      <c r="G431" s="190"/>
      <c r="H431" s="190"/>
      <c r="I431" s="190"/>
      <c r="J431" s="190"/>
      <c r="K431" s="190"/>
      <c r="L431" s="190"/>
      <c r="M431" s="190"/>
      <c r="N431" s="190"/>
      <c r="O431" s="190"/>
      <c r="P431" s="191"/>
      <c r="Q431" s="191"/>
      <c r="R431" s="190"/>
      <c r="S431" s="190"/>
      <c r="T431" s="290"/>
      <c r="U431" s="290"/>
      <c r="V431" s="290"/>
      <c r="W431" s="290"/>
      <c r="X431" s="290"/>
      <c r="Y431" s="290"/>
      <c r="Z431" s="290"/>
      <c r="AA431" s="290"/>
      <c r="AB431" s="290"/>
      <c r="AC431" s="290"/>
      <c r="AD431" s="290"/>
      <c r="AE431" s="290"/>
      <c r="AF431" s="290"/>
      <c r="AG431" s="290"/>
      <c r="AH431" s="290"/>
      <c r="AI431" s="290"/>
      <c r="AJ431" s="290"/>
      <c r="AK431" s="290"/>
      <c r="AL431" s="290"/>
      <c r="AM431" s="290"/>
      <c r="AN431" s="290"/>
      <c r="AO431" s="290"/>
      <c r="AP431" s="290"/>
      <c r="AQ431" s="290"/>
      <c r="AR431" s="290"/>
      <c r="AS431" s="290"/>
      <c r="AT431" s="290"/>
      <c r="AU431" s="290"/>
      <c r="AV431" s="290"/>
      <c r="AW431" s="290"/>
      <c r="AX431" s="290"/>
      <c r="AY431" s="290"/>
      <c r="AZ431" s="290"/>
      <c r="BA431" s="290"/>
      <c r="BB431" s="290"/>
      <c r="BC431" s="290"/>
      <c r="BD431" s="290"/>
      <c r="BE431" s="290"/>
      <c r="BF431" s="290"/>
      <c r="BG431" s="290"/>
      <c r="BH431" s="290"/>
      <c r="BI431" s="290"/>
      <c r="BJ431" s="290"/>
      <c r="BK431" s="290"/>
      <c r="BL431" s="290"/>
      <c r="BM431" s="290"/>
      <c r="BN431" s="290"/>
      <c r="BO431" s="290"/>
      <c r="BP431" s="290"/>
      <c r="BQ431" s="290"/>
      <c r="BR431" s="290"/>
      <c r="BS431" s="290"/>
      <c r="BT431" s="290"/>
      <c r="BU431" s="290"/>
      <c r="BV431" s="290"/>
      <c r="BW431" s="290"/>
      <c r="BX431" s="290"/>
      <c r="BY431" s="290"/>
      <c r="BZ431" s="290"/>
      <c r="CA431" s="290"/>
      <c r="CB431" s="290"/>
      <c r="CC431" s="290"/>
      <c r="CD431" s="290"/>
      <c r="CE431" s="290"/>
      <c r="CF431" s="290"/>
      <c r="CG431" s="290"/>
      <c r="CH431" s="290"/>
      <c r="CI431" s="290"/>
      <c r="CJ431" s="290"/>
      <c r="CK431" s="290"/>
      <c r="CL431" s="290"/>
      <c r="CM431" s="290"/>
      <c r="CN431" s="290"/>
      <c r="CO431" s="290"/>
      <c r="CP431" s="290"/>
      <c r="CQ431" s="290"/>
      <c r="CR431" s="290"/>
      <c r="CS431" s="290"/>
      <c r="CT431" s="290"/>
      <c r="CU431" s="290"/>
      <c r="CV431" s="290"/>
      <c r="CW431" s="290"/>
      <c r="CX431" s="290"/>
      <c r="CY431" s="290"/>
      <c r="CZ431" s="290"/>
      <c r="DA431" s="290"/>
      <c r="DB431" s="290"/>
      <c r="DC431" s="290"/>
      <c r="DD431" s="290"/>
      <c r="DE431" s="290"/>
      <c r="DF431" s="290"/>
      <c r="DG431" s="290"/>
      <c r="DH431" s="290"/>
      <c r="DI431" s="290"/>
      <c r="DJ431" s="290"/>
      <c r="DK431" s="290"/>
      <c r="DL431" s="290"/>
      <c r="DM431" s="290"/>
      <c r="DN431" s="290"/>
      <c r="DO431" s="290"/>
      <c r="DP431" s="290"/>
      <c r="DQ431" s="290"/>
      <c r="DR431" s="290"/>
      <c r="DS431" s="290"/>
      <c r="DT431" s="290"/>
      <c r="DU431" s="290"/>
      <c r="DV431" s="290"/>
      <c r="DW431" s="290"/>
      <c r="DX431" s="290"/>
      <c r="DY431" s="290"/>
      <c r="DZ431" s="290"/>
      <c r="EA431" s="290"/>
      <c r="EB431" s="290"/>
      <c r="EC431" s="290"/>
      <c r="ED431" s="290"/>
      <c r="EE431" s="290"/>
      <c r="EF431" s="290"/>
      <c r="EG431" s="290"/>
      <c r="EH431" s="290"/>
      <c r="EI431" s="290"/>
      <c r="EJ431" s="290"/>
      <c r="EK431" s="290"/>
      <c r="EL431" s="290"/>
      <c r="EM431" s="290"/>
      <c r="EN431" s="290"/>
      <c r="EO431" s="290"/>
      <c r="EP431" s="290"/>
      <c r="EQ431" s="290"/>
      <c r="ER431" s="290"/>
      <c r="ES431" s="290"/>
      <c r="ET431" s="290"/>
      <c r="EU431" s="290"/>
      <c r="EV431" s="290"/>
      <c r="EW431" s="290"/>
      <c r="EX431" s="290"/>
      <c r="EY431" s="290"/>
      <c r="EZ431" s="290"/>
      <c r="FA431" s="290"/>
      <c r="FB431" s="290"/>
      <c r="FC431" s="290"/>
      <c r="FD431" s="290"/>
      <c r="FE431" s="290"/>
      <c r="FF431" s="290"/>
      <c r="FG431" s="290"/>
      <c r="FH431" s="290"/>
      <c r="FI431" s="290"/>
      <c r="FJ431" s="290"/>
      <c r="FK431" s="290"/>
      <c r="FL431" s="290"/>
      <c r="FM431" s="290"/>
      <c r="FN431" s="290"/>
      <c r="FO431" s="290"/>
      <c r="FP431" s="290"/>
      <c r="FQ431" s="290"/>
      <c r="FR431" s="290"/>
      <c r="FS431" s="290"/>
      <c r="FT431" s="290"/>
      <c r="FU431" s="290"/>
      <c r="FV431" s="290"/>
      <c r="FW431" s="290"/>
      <c r="FX431" s="290"/>
      <c r="FY431" s="290"/>
      <c r="FZ431" s="290"/>
      <c r="GA431" s="290"/>
      <c r="GB431" s="290"/>
      <c r="GC431" s="290"/>
      <c r="GD431" s="290"/>
      <c r="GE431" s="290"/>
      <c r="GF431" s="290"/>
      <c r="GG431" s="290"/>
      <c r="GH431" s="290"/>
      <c r="GI431" s="290"/>
      <c r="GJ431" s="290"/>
      <c r="GK431" s="290"/>
      <c r="GL431" s="290"/>
      <c r="GM431" s="290"/>
      <c r="GN431" s="290"/>
      <c r="GO431" s="290"/>
      <c r="GP431" s="290"/>
      <c r="GQ431" s="290"/>
      <c r="GR431" s="290"/>
      <c r="GS431" s="290"/>
      <c r="GT431" s="290"/>
      <c r="GU431" s="290"/>
      <c r="GV431" s="290"/>
      <c r="GW431" s="290"/>
    </row>
    <row r="432" spans="1:205" s="18" customFormat="1" ht="40.5" customHeight="1">
      <c r="A432" s="290"/>
      <c r="B432" s="108" t="s">
        <v>380</v>
      </c>
      <c r="C432" s="190"/>
      <c r="D432" s="40">
        <v>63.5</v>
      </c>
      <c r="E432" s="40">
        <v>63.5</v>
      </c>
      <c r="F432" s="190"/>
      <c r="G432" s="190"/>
      <c r="H432" s="190"/>
      <c r="I432" s="190"/>
      <c r="J432" s="190"/>
      <c r="K432" s="190"/>
      <c r="L432" s="190"/>
      <c r="M432" s="190"/>
      <c r="N432" s="190"/>
      <c r="O432" s="190"/>
      <c r="P432" s="191"/>
      <c r="Q432" s="191"/>
      <c r="R432" s="190"/>
      <c r="S432" s="190"/>
      <c r="T432" s="290"/>
      <c r="U432" s="290"/>
      <c r="V432" s="290"/>
      <c r="W432" s="290"/>
      <c r="X432" s="290"/>
      <c r="Y432" s="290"/>
      <c r="Z432" s="290"/>
      <c r="AA432" s="290"/>
      <c r="AB432" s="290"/>
      <c r="AC432" s="290"/>
      <c r="AD432" s="290"/>
      <c r="AE432" s="290"/>
      <c r="AF432" s="290"/>
      <c r="AG432" s="290"/>
      <c r="AH432" s="290"/>
      <c r="AI432" s="290"/>
      <c r="AJ432" s="290"/>
      <c r="AK432" s="290"/>
      <c r="AL432" s="290"/>
      <c r="AM432" s="290"/>
      <c r="AN432" s="290"/>
      <c r="AO432" s="290"/>
      <c r="AP432" s="290"/>
      <c r="AQ432" s="290"/>
      <c r="AR432" s="290"/>
      <c r="AS432" s="290"/>
      <c r="AT432" s="290"/>
      <c r="AU432" s="290"/>
      <c r="AV432" s="290"/>
      <c r="AW432" s="290"/>
      <c r="AX432" s="290"/>
      <c r="AY432" s="290"/>
      <c r="AZ432" s="290"/>
      <c r="BA432" s="290"/>
      <c r="BB432" s="290"/>
      <c r="BC432" s="290"/>
      <c r="BD432" s="290"/>
      <c r="BE432" s="290"/>
      <c r="BF432" s="290"/>
      <c r="BG432" s="290"/>
      <c r="BH432" s="290"/>
      <c r="BI432" s="290"/>
      <c r="BJ432" s="290"/>
      <c r="BK432" s="290"/>
      <c r="BL432" s="290"/>
      <c r="BM432" s="290"/>
      <c r="BN432" s="290"/>
      <c r="BO432" s="290"/>
      <c r="BP432" s="290"/>
      <c r="BQ432" s="290"/>
      <c r="BR432" s="290"/>
      <c r="BS432" s="290"/>
      <c r="BT432" s="290"/>
      <c r="BU432" s="290"/>
      <c r="BV432" s="290"/>
      <c r="BW432" s="290"/>
      <c r="BX432" s="290"/>
      <c r="BY432" s="290"/>
      <c r="BZ432" s="290"/>
      <c r="CA432" s="290"/>
      <c r="CB432" s="290"/>
      <c r="CC432" s="290"/>
      <c r="CD432" s="290"/>
      <c r="CE432" s="290"/>
      <c r="CF432" s="290"/>
      <c r="CG432" s="290"/>
      <c r="CH432" s="290"/>
      <c r="CI432" s="290"/>
      <c r="CJ432" s="290"/>
      <c r="CK432" s="290"/>
      <c r="CL432" s="290"/>
      <c r="CM432" s="290"/>
      <c r="CN432" s="290"/>
      <c r="CO432" s="290"/>
      <c r="CP432" s="290"/>
      <c r="CQ432" s="290"/>
      <c r="CR432" s="290"/>
      <c r="CS432" s="290"/>
      <c r="CT432" s="290"/>
      <c r="CU432" s="290"/>
      <c r="CV432" s="290"/>
      <c r="CW432" s="290"/>
      <c r="CX432" s="290"/>
      <c r="CY432" s="290"/>
      <c r="CZ432" s="290"/>
      <c r="DA432" s="290"/>
      <c r="DB432" s="290"/>
      <c r="DC432" s="290"/>
      <c r="DD432" s="290"/>
      <c r="DE432" s="290"/>
      <c r="DF432" s="290"/>
      <c r="DG432" s="290"/>
      <c r="DH432" s="290"/>
      <c r="DI432" s="290"/>
      <c r="DJ432" s="290"/>
      <c r="DK432" s="290"/>
      <c r="DL432" s="290"/>
      <c r="DM432" s="290"/>
      <c r="DN432" s="290"/>
      <c r="DO432" s="290"/>
      <c r="DP432" s="290"/>
      <c r="DQ432" s="290"/>
      <c r="DR432" s="290"/>
      <c r="DS432" s="290"/>
      <c r="DT432" s="290"/>
      <c r="DU432" s="290"/>
      <c r="DV432" s="290"/>
      <c r="DW432" s="290"/>
      <c r="DX432" s="290"/>
      <c r="DY432" s="290"/>
      <c r="DZ432" s="290"/>
      <c r="EA432" s="290"/>
      <c r="EB432" s="290"/>
      <c r="EC432" s="290"/>
      <c r="ED432" s="290"/>
      <c r="EE432" s="290"/>
      <c r="EF432" s="290"/>
      <c r="EG432" s="290"/>
      <c r="EH432" s="290"/>
      <c r="EI432" s="290"/>
      <c r="EJ432" s="290"/>
      <c r="EK432" s="290"/>
      <c r="EL432" s="290"/>
      <c r="EM432" s="290"/>
      <c r="EN432" s="290"/>
      <c r="EO432" s="290"/>
      <c r="EP432" s="290"/>
      <c r="EQ432" s="290"/>
      <c r="ER432" s="290"/>
      <c r="ES432" s="290"/>
      <c r="ET432" s="290"/>
      <c r="EU432" s="290"/>
      <c r="EV432" s="290"/>
      <c r="EW432" s="290"/>
      <c r="EX432" s="290"/>
      <c r="EY432" s="290"/>
      <c r="EZ432" s="290"/>
      <c r="FA432" s="290"/>
      <c r="FB432" s="290"/>
      <c r="FC432" s="290"/>
      <c r="FD432" s="290"/>
      <c r="FE432" s="290"/>
      <c r="FF432" s="290"/>
      <c r="FG432" s="290"/>
      <c r="FH432" s="290"/>
      <c r="FI432" s="290"/>
      <c r="FJ432" s="290"/>
      <c r="FK432" s="290"/>
      <c r="FL432" s="290"/>
      <c r="FM432" s="290"/>
      <c r="FN432" s="290"/>
      <c r="FO432" s="290"/>
      <c r="FP432" s="290"/>
      <c r="FQ432" s="290"/>
      <c r="FR432" s="290"/>
      <c r="FS432" s="290"/>
      <c r="FT432" s="290"/>
      <c r="FU432" s="290"/>
      <c r="FV432" s="290"/>
      <c r="FW432" s="290"/>
      <c r="FX432" s="290"/>
      <c r="FY432" s="290"/>
      <c r="FZ432" s="290"/>
      <c r="GA432" s="290"/>
      <c r="GB432" s="290"/>
      <c r="GC432" s="290"/>
      <c r="GD432" s="290"/>
      <c r="GE432" s="290"/>
      <c r="GF432" s="290"/>
      <c r="GG432" s="290"/>
      <c r="GH432" s="290"/>
      <c r="GI432" s="290"/>
      <c r="GJ432" s="290"/>
      <c r="GK432" s="290"/>
      <c r="GL432" s="290"/>
      <c r="GM432" s="290"/>
      <c r="GN432" s="290"/>
      <c r="GO432" s="290"/>
      <c r="GP432" s="290"/>
      <c r="GQ432" s="290"/>
      <c r="GR432" s="290"/>
      <c r="GS432" s="290"/>
      <c r="GT432" s="290"/>
      <c r="GU432" s="290"/>
      <c r="GV432" s="290"/>
      <c r="GW432" s="290"/>
    </row>
    <row r="433" spans="1:205" s="18" customFormat="1" ht="45" customHeight="1">
      <c r="A433" s="290"/>
      <c r="B433" s="108" t="s">
        <v>139</v>
      </c>
      <c r="C433" s="190"/>
      <c r="D433" s="40">
        <v>64</v>
      </c>
      <c r="E433" s="40">
        <v>64</v>
      </c>
      <c r="F433" s="190"/>
      <c r="G433" s="190"/>
      <c r="H433" s="190"/>
      <c r="I433" s="190"/>
      <c r="J433" s="190"/>
      <c r="K433" s="190"/>
      <c r="L433" s="190"/>
      <c r="M433" s="190"/>
      <c r="N433" s="190"/>
      <c r="O433" s="190"/>
      <c r="P433" s="191"/>
      <c r="Q433" s="191"/>
      <c r="R433" s="190"/>
      <c r="S433" s="190"/>
      <c r="T433" s="290"/>
      <c r="U433" s="290"/>
      <c r="V433" s="290"/>
      <c r="W433" s="290"/>
      <c r="X433" s="290"/>
      <c r="Y433" s="290"/>
      <c r="Z433" s="290"/>
      <c r="AA433" s="290"/>
      <c r="AB433" s="290"/>
      <c r="AC433" s="290"/>
      <c r="AD433" s="290"/>
      <c r="AE433" s="290"/>
      <c r="AF433" s="290"/>
      <c r="AG433" s="290"/>
      <c r="AH433" s="290"/>
      <c r="AI433" s="290"/>
      <c r="AJ433" s="290"/>
      <c r="AK433" s="290"/>
      <c r="AL433" s="290"/>
      <c r="AM433" s="290"/>
      <c r="AN433" s="290"/>
      <c r="AO433" s="290"/>
      <c r="AP433" s="290"/>
      <c r="AQ433" s="290"/>
      <c r="AR433" s="290"/>
      <c r="AS433" s="290"/>
      <c r="AT433" s="290"/>
      <c r="AU433" s="290"/>
      <c r="AV433" s="290"/>
      <c r="AW433" s="290"/>
      <c r="AX433" s="290"/>
      <c r="AY433" s="290"/>
      <c r="AZ433" s="290"/>
      <c r="BA433" s="290"/>
      <c r="BB433" s="290"/>
      <c r="BC433" s="290"/>
      <c r="BD433" s="290"/>
      <c r="BE433" s="290"/>
      <c r="BF433" s="290"/>
      <c r="BG433" s="290"/>
      <c r="BH433" s="290"/>
      <c r="BI433" s="290"/>
      <c r="BJ433" s="290"/>
      <c r="BK433" s="290"/>
      <c r="BL433" s="290"/>
      <c r="BM433" s="290"/>
      <c r="BN433" s="290"/>
      <c r="BO433" s="290"/>
      <c r="BP433" s="290"/>
      <c r="BQ433" s="290"/>
      <c r="BR433" s="290"/>
      <c r="BS433" s="290"/>
      <c r="BT433" s="290"/>
      <c r="BU433" s="290"/>
      <c r="BV433" s="290"/>
      <c r="BW433" s="290"/>
      <c r="BX433" s="290"/>
      <c r="BY433" s="290"/>
      <c r="BZ433" s="290"/>
      <c r="CA433" s="290"/>
      <c r="CB433" s="290"/>
      <c r="CC433" s="290"/>
      <c r="CD433" s="290"/>
      <c r="CE433" s="290"/>
      <c r="CF433" s="290"/>
      <c r="CG433" s="290"/>
      <c r="CH433" s="290"/>
      <c r="CI433" s="290"/>
      <c r="CJ433" s="290"/>
      <c r="CK433" s="290"/>
      <c r="CL433" s="290"/>
      <c r="CM433" s="290"/>
      <c r="CN433" s="290"/>
      <c r="CO433" s="290"/>
      <c r="CP433" s="290"/>
      <c r="CQ433" s="290"/>
      <c r="CR433" s="290"/>
      <c r="CS433" s="290"/>
      <c r="CT433" s="290"/>
      <c r="CU433" s="290"/>
      <c r="CV433" s="290"/>
      <c r="CW433" s="290"/>
      <c r="CX433" s="290"/>
      <c r="CY433" s="290"/>
      <c r="CZ433" s="290"/>
      <c r="DA433" s="290"/>
      <c r="DB433" s="290"/>
      <c r="DC433" s="290"/>
      <c r="DD433" s="290"/>
      <c r="DE433" s="290"/>
      <c r="DF433" s="290"/>
      <c r="DG433" s="290"/>
      <c r="DH433" s="290"/>
      <c r="DI433" s="290"/>
      <c r="DJ433" s="290"/>
      <c r="DK433" s="290"/>
      <c r="DL433" s="290"/>
      <c r="DM433" s="290"/>
      <c r="DN433" s="290"/>
      <c r="DO433" s="290"/>
      <c r="DP433" s="290"/>
      <c r="DQ433" s="290"/>
      <c r="DR433" s="290"/>
      <c r="DS433" s="290"/>
      <c r="DT433" s="290"/>
      <c r="DU433" s="290"/>
      <c r="DV433" s="290"/>
      <c r="DW433" s="290"/>
      <c r="DX433" s="290"/>
      <c r="DY433" s="290"/>
      <c r="DZ433" s="290"/>
      <c r="EA433" s="290"/>
      <c r="EB433" s="290"/>
      <c r="EC433" s="290"/>
      <c r="ED433" s="290"/>
      <c r="EE433" s="290"/>
      <c r="EF433" s="290"/>
      <c r="EG433" s="290"/>
      <c r="EH433" s="290"/>
      <c r="EI433" s="290"/>
      <c r="EJ433" s="290"/>
      <c r="EK433" s="290"/>
      <c r="EL433" s="290"/>
      <c r="EM433" s="290"/>
      <c r="EN433" s="290"/>
      <c r="EO433" s="290"/>
      <c r="EP433" s="290"/>
      <c r="EQ433" s="290"/>
      <c r="ER433" s="290"/>
      <c r="ES433" s="290"/>
      <c r="ET433" s="290"/>
      <c r="EU433" s="290"/>
      <c r="EV433" s="290"/>
      <c r="EW433" s="290"/>
      <c r="EX433" s="290"/>
      <c r="EY433" s="290"/>
      <c r="EZ433" s="290"/>
      <c r="FA433" s="290"/>
      <c r="FB433" s="290"/>
      <c r="FC433" s="290"/>
      <c r="FD433" s="290"/>
      <c r="FE433" s="290"/>
      <c r="FF433" s="290"/>
      <c r="FG433" s="290"/>
      <c r="FH433" s="290"/>
      <c r="FI433" s="290"/>
      <c r="FJ433" s="290"/>
      <c r="FK433" s="290"/>
      <c r="FL433" s="290"/>
      <c r="FM433" s="290"/>
      <c r="FN433" s="290"/>
      <c r="FO433" s="290"/>
      <c r="FP433" s="290"/>
      <c r="FQ433" s="290"/>
      <c r="FR433" s="290"/>
      <c r="FS433" s="290"/>
      <c r="FT433" s="290"/>
      <c r="FU433" s="290"/>
      <c r="FV433" s="290"/>
      <c r="FW433" s="290"/>
      <c r="FX433" s="290"/>
      <c r="FY433" s="290"/>
      <c r="FZ433" s="290"/>
      <c r="GA433" s="290"/>
      <c r="GB433" s="290"/>
      <c r="GC433" s="290"/>
      <c r="GD433" s="290"/>
      <c r="GE433" s="290"/>
      <c r="GF433" s="290"/>
      <c r="GG433" s="290"/>
      <c r="GH433" s="290"/>
      <c r="GI433" s="290"/>
      <c r="GJ433" s="290"/>
      <c r="GK433" s="290"/>
      <c r="GL433" s="290"/>
      <c r="GM433" s="290"/>
      <c r="GN433" s="290"/>
      <c r="GO433" s="290"/>
      <c r="GP433" s="290"/>
      <c r="GQ433" s="290"/>
      <c r="GR433" s="290"/>
      <c r="GS433" s="290"/>
      <c r="GT433" s="290"/>
      <c r="GU433" s="290"/>
      <c r="GV433" s="290"/>
      <c r="GW433" s="290"/>
    </row>
    <row r="434" spans="1:205" s="18" customFormat="1" ht="44.25" customHeight="1">
      <c r="A434" s="290"/>
      <c r="B434" s="108" t="s">
        <v>140</v>
      </c>
      <c r="C434" s="190"/>
      <c r="D434" s="40">
        <v>64</v>
      </c>
      <c r="E434" s="40">
        <v>64</v>
      </c>
      <c r="F434" s="190"/>
      <c r="G434" s="190"/>
      <c r="H434" s="190"/>
      <c r="I434" s="190"/>
      <c r="J434" s="190"/>
      <c r="K434" s="190"/>
      <c r="L434" s="190"/>
      <c r="M434" s="190"/>
      <c r="N434" s="190"/>
      <c r="O434" s="190"/>
      <c r="P434" s="191"/>
      <c r="Q434" s="191"/>
      <c r="R434" s="190"/>
      <c r="S434" s="190"/>
      <c r="T434" s="290"/>
      <c r="U434" s="290"/>
      <c r="V434" s="290"/>
      <c r="W434" s="290"/>
      <c r="X434" s="290"/>
      <c r="Y434" s="290"/>
      <c r="Z434" s="290"/>
      <c r="AA434" s="290"/>
      <c r="AB434" s="290"/>
      <c r="AC434" s="290"/>
      <c r="AD434" s="290"/>
      <c r="AE434" s="290"/>
      <c r="AF434" s="290"/>
      <c r="AG434" s="290"/>
      <c r="AH434" s="290"/>
      <c r="AI434" s="290"/>
      <c r="AJ434" s="290"/>
      <c r="AK434" s="290"/>
      <c r="AL434" s="290"/>
      <c r="AM434" s="290"/>
      <c r="AN434" s="290"/>
      <c r="AO434" s="290"/>
      <c r="AP434" s="290"/>
      <c r="AQ434" s="290"/>
      <c r="AR434" s="290"/>
      <c r="AS434" s="290"/>
      <c r="AT434" s="290"/>
      <c r="AU434" s="290"/>
      <c r="AV434" s="290"/>
      <c r="AW434" s="290"/>
      <c r="AX434" s="290"/>
      <c r="AY434" s="290"/>
      <c r="AZ434" s="290"/>
      <c r="BA434" s="290"/>
      <c r="BB434" s="290"/>
      <c r="BC434" s="290"/>
      <c r="BD434" s="290"/>
      <c r="BE434" s="290"/>
      <c r="BF434" s="290"/>
      <c r="BG434" s="290"/>
      <c r="BH434" s="290"/>
      <c r="BI434" s="290"/>
      <c r="BJ434" s="290"/>
      <c r="BK434" s="290"/>
      <c r="BL434" s="290"/>
      <c r="BM434" s="290"/>
      <c r="BN434" s="290"/>
      <c r="BO434" s="290"/>
      <c r="BP434" s="290"/>
      <c r="BQ434" s="290"/>
      <c r="BR434" s="290"/>
      <c r="BS434" s="290"/>
      <c r="BT434" s="290"/>
      <c r="BU434" s="290"/>
      <c r="BV434" s="290"/>
      <c r="BW434" s="290"/>
      <c r="BX434" s="290"/>
      <c r="BY434" s="290"/>
      <c r="BZ434" s="290"/>
      <c r="CA434" s="290"/>
      <c r="CB434" s="290"/>
      <c r="CC434" s="290"/>
      <c r="CD434" s="290"/>
      <c r="CE434" s="290"/>
      <c r="CF434" s="290"/>
      <c r="CG434" s="290"/>
      <c r="CH434" s="290"/>
      <c r="CI434" s="290"/>
      <c r="CJ434" s="290"/>
      <c r="CK434" s="290"/>
      <c r="CL434" s="290"/>
      <c r="CM434" s="290"/>
      <c r="CN434" s="290"/>
      <c r="CO434" s="290"/>
      <c r="CP434" s="290"/>
      <c r="CQ434" s="290"/>
      <c r="CR434" s="290"/>
      <c r="CS434" s="290"/>
      <c r="CT434" s="290"/>
      <c r="CU434" s="290"/>
      <c r="CV434" s="290"/>
      <c r="CW434" s="290"/>
      <c r="CX434" s="290"/>
      <c r="CY434" s="290"/>
      <c r="CZ434" s="290"/>
      <c r="DA434" s="290"/>
      <c r="DB434" s="290"/>
      <c r="DC434" s="290"/>
      <c r="DD434" s="290"/>
      <c r="DE434" s="290"/>
      <c r="DF434" s="290"/>
      <c r="DG434" s="290"/>
      <c r="DH434" s="290"/>
      <c r="DI434" s="290"/>
      <c r="DJ434" s="290"/>
      <c r="DK434" s="290"/>
      <c r="DL434" s="290"/>
      <c r="DM434" s="290"/>
      <c r="DN434" s="290"/>
      <c r="DO434" s="290"/>
      <c r="DP434" s="290"/>
      <c r="DQ434" s="290"/>
      <c r="DR434" s="290"/>
      <c r="DS434" s="290"/>
      <c r="DT434" s="290"/>
      <c r="DU434" s="290"/>
      <c r="DV434" s="290"/>
      <c r="DW434" s="290"/>
      <c r="DX434" s="290"/>
      <c r="DY434" s="290"/>
      <c r="DZ434" s="290"/>
      <c r="EA434" s="290"/>
      <c r="EB434" s="290"/>
      <c r="EC434" s="290"/>
      <c r="ED434" s="290"/>
      <c r="EE434" s="290"/>
      <c r="EF434" s="290"/>
      <c r="EG434" s="290"/>
      <c r="EH434" s="290"/>
      <c r="EI434" s="290"/>
      <c r="EJ434" s="290"/>
      <c r="EK434" s="290"/>
      <c r="EL434" s="290"/>
      <c r="EM434" s="290"/>
      <c r="EN434" s="290"/>
      <c r="EO434" s="290"/>
      <c r="EP434" s="290"/>
      <c r="EQ434" s="290"/>
      <c r="ER434" s="290"/>
      <c r="ES434" s="290"/>
      <c r="ET434" s="290"/>
      <c r="EU434" s="290"/>
      <c r="EV434" s="290"/>
      <c r="EW434" s="290"/>
      <c r="EX434" s="290"/>
      <c r="EY434" s="290"/>
      <c r="EZ434" s="290"/>
      <c r="FA434" s="290"/>
      <c r="FB434" s="290"/>
      <c r="FC434" s="290"/>
      <c r="FD434" s="290"/>
      <c r="FE434" s="290"/>
      <c r="FF434" s="290"/>
      <c r="FG434" s="290"/>
      <c r="FH434" s="290"/>
      <c r="FI434" s="290"/>
      <c r="FJ434" s="290"/>
      <c r="FK434" s="290"/>
      <c r="FL434" s="290"/>
      <c r="FM434" s="290"/>
      <c r="FN434" s="290"/>
      <c r="FO434" s="290"/>
      <c r="FP434" s="290"/>
      <c r="FQ434" s="290"/>
      <c r="FR434" s="290"/>
      <c r="FS434" s="290"/>
      <c r="FT434" s="290"/>
      <c r="FU434" s="290"/>
      <c r="FV434" s="290"/>
      <c r="FW434" s="290"/>
      <c r="FX434" s="290"/>
      <c r="FY434" s="290"/>
      <c r="FZ434" s="290"/>
      <c r="GA434" s="290"/>
      <c r="GB434" s="290"/>
      <c r="GC434" s="290"/>
      <c r="GD434" s="290"/>
      <c r="GE434" s="290"/>
      <c r="GF434" s="290"/>
      <c r="GG434" s="290"/>
      <c r="GH434" s="290"/>
      <c r="GI434" s="290"/>
      <c r="GJ434" s="290"/>
      <c r="GK434" s="290"/>
      <c r="GL434" s="290"/>
      <c r="GM434" s="290"/>
      <c r="GN434" s="290"/>
      <c r="GO434" s="290"/>
      <c r="GP434" s="290"/>
      <c r="GQ434" s="290"/>
      <c r="GR434" s="290"/>
      <c r="GS434" s="290"/>
      <c r="GT434" s="290"/>
      <c r="GU434" s="290"/>
      <c r="GV434" s="290"/>
      <c r="GW434" s="290"/>
    </row>
    <row r="435" spans="1:205" s="18" customFormat="1" ht="26.25" customHeight="1">
      <c r="A435" s="290"/>
      <c r="B435" s="88" t="s">
        <v>45</v>
      </c>
      <c r="C435" s="190"/>
      <c r="D435" s="40">
        <v>20</v>
      </c>
      <c r="E435" s="40">
        <v>20</v>
      </c>
      <c r="F435" s="190"/>
      <c r="G435" s="190"/>
      <c r="H435" s="190"/>
      <c r="I435" s="190"/>
      <c r="J435" s="190"/>
      <c r="K435" s="190"/>
      <c r="L435" s="190"/>
      <c r="M435" s="190"/>
      <c r="N435" s="190"/>
      <c r="O435" s="190"/>
      <c r="P435" s="191"/>
      <c r="Q435" s="191"/>
      <c r="R435" s="190"/>
      <c r="S435" s="190"/>
      <c r="T435" s="290"/>
      <c r="U435" s="290"/>
      <c r="V435" s="290"/>
      <c r="W435" s="290"/>
      <c r="X435" s="290"/>
      <c r="Y435" s="290"/>
      <c r="Z435" s="290"/>
      <c r="AA435" s="290"/>
      <c r="AB435" s="290"/>
      <c r="AC435" s="290"/>
      <c r="AD435" s="290"/>
      <c r="AE435" s="290"/>
      <c r="AF435" s="290"/>
      <c r="AG435" s="290"/>
      <c r="AH435" s="290"/>
      <c r="AI435" s="290"/>
      <c r="AJ435" s="290"/>
      <c r="AK435" s="290"/>
      <c r="AL435" s="290"/>
      <c r="AM435" s="290"/>
      <c r="AN435" s="290"/>
      <c r="AO435" s="290"/>
      <c r="AP435" s="290"/>
      <c r="AQ435" s="290"/>
      <c r="AR435" s="290"/>
      <c r="AS435" s="290"/>
      <c r="AT435" s="290"/>
      <c r="AU435" s="290"/>
      <c r="AV435" s="290"/>
      <c r="AW435" s="290"/>
      <c r="AX435" s="290"/>
      <c r="AY435" s="290"/>
      <c r="AZ435" s="290"/>
      <c r="BA435" s="290"/>
      <c r="BB435" s="290"/>
      <c r="BC435" s="290"/>
      <c r="BD435" s="290"/>
      <c r="BE435" s="290"/>
      <c r="BF435" s="290"/>
      <c r="BG435" s="290"/>
      <c r="BH435" s="290"/>
      <c r="BI435" s="290"/>
      <c r="BJ435" s="290"/>
      <c r="BK435" s="290"/>
      <c r="BL435" s="290"/>
      <c r="BM435" s="290"/>
      <c r="BN435" s="290"/>
      <c r="BO435" s="290"/>
      <c r="BP435" s="290"/>
      <c r="BQ435" s="290"/>
      <c r="BR435" s="290"/>
      <c r="BS435" s="290"/>
      <c r="BT435" s="290"/>
      <c r="BU435" s="290"/>
      <c r="BV435" s="290"/>
      <c r="BW435" s="290"/>
      <c r="BX435" s="290"/>
      <c r="BY435" s="290"/>
      <c r="BZ435" s="290"/>
      <c r="CA435" s="290"/>
      <c r="CB435" s="290"/>
      <c r="CC435" s="290"/>
      <c r="CD435" s="290"/>
      <c r="CE435" s="290"/>
      <c r="CF435" s="290"/>
      <c r="CG435" s="290"/>
      <c r="CH435" s="290"/>
      <c r="CI435" s="290"/>
      <c r="CJ435" s="290"/>
      <c r="CK435" s="290"/>
      <c r="CL435" s="290"/>
      <c r="CM435" s="290"/>
      <c r="CN435" s="290"/>
      <c r="CO435" s="290"/>
      <c r="CP435" s="290"/>
      <c r="CQ435" s="290"/>
      <c r="CR435" s="290"/>
      <c r="CS435" s="290"/>
      <c r="CT435" s="290"/>
      <c r="CU435" s="290"/>
      <c r="CV435" s="290"/>
      <c r="CW435" s="290"/>
      <c r="CX435" s="290"/>
      <c r="CY435" s="290"/>
      <c r="CZ435" s="290"/>
      <c r="DA435" s="290"/>
      <c r="DB435" s="290"/>
      <c r="DC435" s="290"/>
      <c r="DD435" s="290"/>
      <c r="DE435" s="290"/>
      <c r="DF435" s="290"/>
      <c r="DG435" s="290"/>
      <c r="DH435" s="290"/>
      <c r="DI435" s="290"/>
      <c r="DJ435" s="290"/>
      <c r="DK435" s="290"/>
      <c r="DL435" s="290"/>
      <c r="DM435" s="290"/>
      <c r="DN435" s="290"/>
      <c r="DO435" s="290"/>
      <c r="DP435" s="290"/>
      <c r="DQ435" s="290"/>
      <c r="DR435" s="290"/>
      <c r="DS435" s="290"/>
      <c r="DT435" s="290"/>
      <c r="DU435" s="290"/>
      <c r="DV435" s="290"/>
      <c r="DW435" s="290"/>
      <c r="DX435" s="290"/>
      <c r="DY435" s="290"/>
      <c r="DZ435" s="290"/>
      <c r="EA435" s="290"/>
      <c r="EB435" s="290"/>
      <c r="EC435" s="290"/>
      <c r="ED435" s="290"/>
      <c r="EE435" s="290"/>
      <c r="EF435" s="290"/>
      <c r="EG435" s="290"/>
      <c r="EH435" s="290"/>
      <c r="EI435" s="290"/>
      <c r="EJ435" s="290"/>
      <c r="EK435" s="290"/>
      <c r="EL435" s="290"/>
      <c r="EM435" s="290"/>
      <c r="EN435" s="290"/>
      <c r="EO435" s="290"/>
      <c r="EP435" s="290"/>
      <c r="EQ435" s="290"/>
      <c r="ER435" s="290"/>
      <c r="ES435" s="290"/>
      <c r="ET435" s="290"/>
      <c r="EU435" s="290"/>
      <c r="EV435" s="290"/>
      <c r="EW435" s="290"/>
      <c r="EX435" s="290"/>
      <c r="EY435" s="290"/>
      <c r="EZ435" s="290"/>
      <c r="FA435" s="290"/>
      <c r="FB435" s="290"/>
      <c r="FC435" s="290"/>
      <c r="FD435" s="290"/>
      <c r="FE435" s="290"/>
      <c r="FF435" s="290"/>
      <c r="FG435" s="290"/>
      <c r="FH435" s="290"/>
      <c r="FI435" s="290"/>
      <c r="FJ435" s="290"/>
      <c r="FK435" s="290"/>
      <c r="FL435" s="290"/>
      <c r="FM435" s="290"/>
      <c r="FN435" s="290"/>
      <c r="FO435" s="290"/>
      <c r="FP435" s="290"/>
      <c r="FQ435" s="290"/>
      <c r="FR435" s="290"/>
      <c r="FS435" s="290"/>
      <c r="FT435" s="290"/>
      <c r="FU435" s="290"/>
      <c r="FV435" s="290"/>
      <c r="FW435" s="290"/>
      <c r="FX435" s="290"/>
      <c r="FY435" s="290"/>
      <c r="FZ435" s="290"/>
      <c r="GA435" s="290"/>
      <c r="GB435" s="290"/>
      <c r="GC435" s="290"/>
      <c r="GD435" s="290"/>
      <c r="GE435" s="290"/>
      <c r="GF435" s="290"/>
      <c r="GG435" s="290"/>
      <c r="GH435" s="290"/>
      <c r="GI435" s="290"/>
      <c r="GJ435" s="290"/>
      <c r="GK435" s="290"/>
      <c r="GL435" s="290"/>
      <c r="GM435" s="290"/>
      <c r="GN435" s="290"/>
      <c r="GO435" s="290"/>
      <c r="GP435" s="290"/>
      <c r="GQ435" s="290"/>
      <c r="GR435" s="290"/>
      <c r="GS435" s="290"/>
      <c r="GT435" s="290"/>
      <c r="GU435" s="290"/>
      <c r="GV435" s="290"/>
      <c r="GW435" s="290"/>
    </row>
    <row r="436" spans="1:205" s="18" customFormat="1" ht="21.75" customHeight="1">
      <c r="A436" s="290"/>
      <c r="B436" s="88" t="s">
        <v>94</v>
      </c>
      <c r="C436" s="190"/>
      <c r="D436" s="40">
        <v>8</v>
      </c>
      <c r="E436" s="40">
        <v>8</v>
      </c>
      <c r="F436" s="190"/>
      <c r="G436" s="190"/>
      <c r="H436" s="190"/>
      <c r="I436" s="190"/>
      <c r="J436" s="190"/>
      <c r="K436" s="190"/>
      <c r="L436" s="190"/>
      <c r="M436" s="190"/>
      <c r="N436" s="190"/>
      <c r="O436" s="190"/>
      <c r="P436" s="191"/>
      <c r="Q436" s="191"/>
      <c r="R436" s="190"/>
      <c r="S436" s="190"/>
      <c r="T436" s="290"/>
      <c r="U436" s="290"/>
      <c r="V436" s="290"/>
      <c r="W436" s="290"/>
      <c r="X436" s="290"/>
      <c r="Y436" s="290"/>
      <c r="Z436" s="290"/>
      <c r="AA436" s="290"/>
      <c r="AB436" s="290"/>
      <c r="AC436" s="290"/>
      <c r="AD436" s="290"/>
      <c r="AE436" s="290"/>
      <c r="AF436" s="290"/>
      <c r="AG436" s="290"/>
      <c r="AH436" s="290"/>
      <c r="AI436" s="290"/>
      <c r="AJ436" s="290"/>
      <c r="AK436" s="290"/>
      <c r="AL436" s="290"/>
      <c r="AM436" s="290"/>
      <c r="AN436" s="290"/>
      <c r="AO436" s="290"/>
      <c r="AP436" s="290"/>
      <c r="AQ436" s="290"/>
      <c r="AR436" s="290"/>
      <c r="AS436" s="290"/>
      <c r="AT436" s="290"/>
      <c r="AU436" s="290"/>
      <c r="AV436" s="290"/>
      <c r="AW436" s="290"/>
      <c r="AX436" s="290"/>
      <c r="AY436" s="290"/>
      <c r="AZ436" s="290"/>
      <c r="BA436" s="290"/>
      <c r="BB436" s="290"/>
      <c r="BC436" s="290"/>
      <c r="BD436" s="290"/>
      <c r="BE436" s="290"/>
      <c r="BF436" s="290"/>
      <c r="BG436" s="290"/>
      <c r="BH436" s="290"/>
      <c r="BI436" s="290"/>
      <c r="BJ436" s="290"/>
      <c r="BK436" s="290"/>
      <c r="BL436" s="290"/>
      <c r="BM436" s="290"/>
      <c r="BN436" s="290"/>
      <c r="BO436" s="290"/>
      <c r="BP436" s="290"/>
      <c r="BQ436" s="290"/>
      <c r="BR436" s="290"/>
      <c r="BS436" s="290"/>
      <c r="BT436" s="290"/>
      <c r="BU436" s="290"/>
      <c r="BV436" s="290"/>
      <c r="BW436" s="290"/>
      <c r="BX436" s="290"/>
      <c r="BY436" s="290"/>
      <c r="BZ436" s="290"/>
      <c r="CA436" s="290"/>
      <c r="CB436" s="290"/>
      <c r="CC436" s="290"/>
      <c r="CD436" s="290"/>
      <c r="CE436" s="290"/>
      <c r="CF436" s="290"/>
      <c r="CG436" s="290"/>
      <c r="CH436" s="290"/>
      <c r="CI436" s="290"/>
      <c r="CJ436" s="290"/>
      <c r="CK436" s="290"/>
      <c r="CL436" s="290"/>
      <c r="CM436" s="290"/>
      <c r="CN436" s="290"/>
      <c r="CO436" s="290"/>
      <c r="CP436" s="290"/>
      <c r="CQ436" s="290"/>
      <c r="CR436" s="290"/>
      <c r="CS436" s="290"/>
      <c r="CT436" s="290"/>
      <c r="CU436" s="290"/>
      <c r="CV436" s="290"/>
      <c r="CW436" s="290"/>
      <c r="CX436" s="290"/>
      <c r="CY436" s="290"/>
      <c r="CZ436" s="290"/>
      <c r="DA436" s="290"/>
      <c r="DB436" s="290"/>
      <c r="DC436" s="290"/>
      <c r="DD436" s="290"/>
      <c r="DE436" s="290"/>
      <c r="DF436" s="290"/>
      <c r="DG436" s="290"/>
      <c r="DH436" s="290"/>
      <c r="DI436" s="290"/>
      <c r="DJ436" s="290"/>
      <c r="DK436" s="290"/>
      <c r="DL436" s="290"/>
      <c r="DM436" s="290"/>
      <c r="DN436" s="290"/>
      <c r="DO436" s="290"/>
      <c r="DP436" s="290"/>
      <c r="DQ436" s="290"/>
      <c r="DR436" s="290"/>
      <c r="DS436" s="290"/>
      <c r="DT436" s="290"/>
      <c r="DU436" s="290"/>
      <c r="DV436" s="290"/>
      <c r="DW436" s="290"/>
      <c r="DX436" s="290"/>
      <c r="DY436" s="290"/>
      <c r="DZ436" s="290"/>
      <c r="EA436" s="290"/>
      <c r="EB436" s="290"/>
      <c r="EC436" s="290"/>
      <c r="ED436" s="290"/>
      <c r="EE436" s="290"/>
      <c r="EF436" s="290"/>
      <c r="EG436" s="290"/>
      <c r="EH436" s="290"/>
      <c r="EI436" s="290"/>
      <c r="EJ436" s="290"/>
      <c r="EK436" s="290"/>
      <c r="EL436" s="290"/>
      <c r="EM436" s="290"/>
      <c r="EN436" s="290"/>
      <c r="EO436" s="290"/>
      <c r="EP436" s="290"/>
      <c r="EQ436" s="290"/>
      <c r="ER436" s="290"/>
      <c r="ES436" s="290"/>
      <c r="ET436" s="290"/>
      <c r="EU436" s="290"/>
      <c r="EV436" s="290"/>
      <c r="EW436" s="290"/>
      <c r="EX436" s="290"/>
      <c r="EY436" s="290"/>
      <c r="EZ436" s="290"/>
      <c r="FA436" s="290"/>
      <c r="FB436" s="290"/>
      <c r="FC436" s="290"/>
      <c r="FD436" s="290"/>
      <c r="FE436" s="290"/>
      <c r="FF436" s="290"/>
      <c r="FG436" s="290"/>
      <c r="FH436" s="290"/>
      <c r="FI436" s="290"/>
      <c r="FJ436" s="290"/>
      <c r="FK436" s="290"/>
      <c r="FL436" s="290"/>
      <c r="FM436" s="290"/>
      <c r="FN436" s="290"/>
      <c r="FO436" s="290"/>
      <c r="FP436" s="290"/>
      <c r="FQ436" s="290"/>
      <c r="FR436" s="290"/>
      <c r="FS436" s="290"/>
      <c r="FT436" s="290"/>
      <c r="FU436" s="290"/>
      <c r="FV436" s="290"/>
      <c r="FW436" s="290"/>
      <c r="FX436" s="290"/>
      <c r="FY436" s="290"/>
      <c r="FZ436" s="290"/>
      <c r="GA436" s="290"/>
      <c r="GB436" s="290"/>
      <c r="GC436" s="290"/>
      <c r="GD436" s="290"/>
      <c r="GE436" s="290"/>
      <c r="GF436" s="290"/>
      <c r="GG436" s="290"/>
      <c r="GH436" s="290"/>
      <c r="GI436" s="290"/>
      <c r="GJ436" s="290"/>
      <c r="GK436" s="290"/>
      <c r="GL436" s="290"/>
      <c r="GM436" s="290"/>
      <c r="GN436" s="290"/>
      <c r="GO436" s="290"/>
      <c r="GP436" s="290"/>
      <c r="GQ436" s="290"/>
      <c r="GR436" s="290"/>
      <c r="GS436" s="290"/>
      <c r="GT436" s="290"/>
      <c r="GU436" s="290"/>
      <c r="GV436" s="290"/>
      <c r="GW436" s="290"/>
    </row>
    <row r="437" spans="1:205" s="18" customFormat="1" ht="26.25" customHeight="1">
      <c r="A437" s="290"/>
      <c r="B437" s="88" t="s">
        <v>121</v>
      </c>
      <c r="C437" s="190"/>
      <c r="D437" s="40"/>
      <c r="E437" s="40">
        <v>25</v>
      </c>
      <c r="F437" s="190"/>
      <c r="G437" s="190"/>
      <c r="H437" s="190"/>
      <c r="I437" s="190"/>
      <c r="J437" s="190"/>
      <c r="K437" s="190"/>
      <c r="L437" s="190"/>
      <c r="M437" s="190"/>
      <c r="N437" s="190"/>
      <c r="O437" s="190"/>
      <c r="P437" s="191"/>
      <c r="Q437" s="191"/>
      <c r="R437" s="190"/>
      <c r="S437" s="190"/>
      <c r="T437" s="290"/>
      <c r="U437" s="290"/>
      <c r="V437" s="290"/>
      <c r="W437" s="290"/>
      <c r="X437" s="290"/>
      <c r="Y437" s="290"/>
      <c r="Z437" s="290"/>
      <c r="AA437" s="290"/>
      <c r="AB437" s="290"/>
      <c r="AC437" s="290"/>
      <c r="AD437" s="290"/>
      <c r="AE437" s="290"/>
      <c r="AF437" s="290"/>
      <c r="AG437" s="290"/>
      <c r="AH437" s="290"/>
      <c r="AI437" s="290"/>
      <c r="AJ437" s="290"/>
      <c r="AK437" s="290"/>
      <c r="AL437" s="290"/>
      <c r="AM437" s="290"/>
      <c r="AN437" s="290"/>
      <c r="AO437" s="290"/>
      <c r="AP437" s="290"/>
      <c r="AQ437" s="290"/>
      <c r="AR437" s="290"/>
      <c r="AS437" s="290"/>
      <c r="AT437" s="290"/>
      <c r="AU437" s="290"/>
      <c r="AV437" s="290"/>
      <c r="AW437" s="290"/>
      <c r="AX437" s="290"/>
      <c r="AY437" s="290"/>
      <c r="AZ437" s="290"/>
      <c r="BA437" s="290"/>
      <c r="BB437" s="290"/>
      <c r="BC437" s="290"/>
      <c r="BD437" s="290"/>
      <c r="BE437" s="290"/>
      <c r="BF437" s="290"/>
      <c r="BG437" s="290"/>
      <c r="BH437" s="290"/>
      <c r="BI437" s="290"/>
      <c r="BJ437" s="290"/>
      <c r="BK437" s="290"/>
      <c r="BL437" s="290"/>
      <c r="BM437" s="290"/>
      <c r="BN437" s="290"/>
      <c r="BO437" s="290"/>
      <c r="BP437" s="290"/>
      <c r="BQ437" s="290"/>
      <c r="BR437" s="290"/>
      <c r="BS437" s="290"/>
      <c r="BT437" s="290"/>
      <c r="BU437" s="290"/>
      <c r="BV437" s="290"/>
      <c r="BW437" s="290"/>
      <c r="BX437" s="290"/>
      <c r="BY437" s="290"/>
      <c r="BZ437" s="290"/>
      <c r="CA437" s="290"/>
      <c r="CB437" s="290"/>
      <c r="CC437" s="290"/>
      <c r="CD437" s="290"/>
      <c r="CE437" s="290"/>
      <c r="CF437" s="290"/>
      <c r="CG437" s="290"/>
      <c r="CH437" s="290"/>
      <c r="CI437" s="290"/>
      <c r="CJ437" s="290"/>
      <c r="CK437" s="290"/>
      <c r="CL437" s="290"/>
      <c r="CM437" s="290"/>
      <c r="CN437" s="290"/>
      <c r="CO437" s="290"/>
      <c r="CP437" s="290"/>
      <c r="CQ437" s="290"/>
      <c r="CR437" s="290"/>
      <c r="CS437" s="290"/>
      <c r="CT437" s="290"/>
      <c r="CU437" s="290"/>
      <c r="CV437" s="290"/>
      <c r="CW437" s="290"/>
      <c r="CX437" s="290"/>
      <c r="CY437" s="290"/>
      <c r="CZ437" s="290"/>
      <c r="DA437" s="290"/>
      <c r="DB437" s="290"/>
      <c r="DC437" s="290"/>
      <c r="DD437" s="290"/>
      <c r="DE437" s="290"/>
      <c r="DF437" s="290"/>
      <c r="DG437" s="290"/>
      <c r="DH437" s="290"/>
      <c r="DI437" s="290"/>
      <c r="DJ437" s="290"/>
      <c r="DK437" s="290"/>
      <c r="DL437" s="290"/>
      <c r="DM437" s="290"/>
      <c r="DN437" s="290"/>
      <c r="DO437" s="290"/>
      <c r="DP437" s="290"/>
      <c r="DQ437" s="290"/>
      <c r="DR437" s="290"/>
      <c r="DS437" s="290"/>
      <c r="DT437" s="290"/>
      <c r="DU437" s="290"/>
      <c r="DV437" s="290"/>
      <c r="DW437" s="290"/>
      <c r="DX437" s="290"/>
      <c r="DY437" s="290"/>
      <c r="DZ437" s="290"/>
      <c r="EA437" s="290"/>
      <c r="EB437" s="290"/>
      <c r="EC437" s="290"/>
      <c r="ED437" s="290"/>
      <c r="EE437" s="290"/>
      <c r="EF437" s="290"/>
      <c r="EG437" s="290"/>
      <c r="EH437" s="290"/>
      <c r="EI437" s="290"/>
      <c r="EJ437" s="290"/>
      <c r="EK437" s="290"/>
      <c r="EL437" s="290"/>
      <c r="EM437" s="290"/>
      <c r="EN437" s="290"/>
      <c r="EO437" s="290"/>
      <c r="EP437" s="290"/>
      <c r="EQ437" s="290"/>
      <c r="ER437" s="290"/>
      <c r="ES437" s="290"/>
      <c r="ET437" s="290"/>
      <c r="EU437" s="290"/>
      <c r="EV437" s="290"/>
      <c r="EW437" s="290"/>
      <c r="EX437" s="290"/>
      <c r="EY437" s="290"/>
      <c r="EZ437" s="290"/>
      <c r="FA437" s="290"/>
      <c r="FB437" s="290"/>
      <c r="FC437" s="290"/>
      <c r="FD437" s="290"/>
      <c r="FE437" s="290"/>
      <c r="FF437" s="290"/>
      <c r="FG437" s="290"/>
      <c r="FH437" s="290"/>
      <c r="FI437" s="290"/>
      <c r="FJ437" s="290"/>
      <c r="FK437" s="290"/>
      <c r="FL437" s="290"/>
      <c r="FM437" s="290"/>
      <c r="FN437" s="290"/>
      <c r="FO437" s="290"/>
      <c r="FP437" s="290"/>
      <c r="FQ437" s="290"/>
      <c r="FR437" s="290"/>
      <c r="FS437" s="290"/>
      <c r="FT437" s="290"/>
      <c r="FU437" s="290"/>
      <c r="FV437" s="290"/>
      <c r="FW437" s="290"/>
      <c r="FX437" s="290"/>
      <c r="FY437" s="290"/>
      <c r="FZ437" s="290"/>
      <c r="GA437" s="290"/>
      <c r="GB437" s="290"/>
      <c r="GC437" s="290"/>
      <c r="GD437" s="290"/>
      <c r="GE437" s="290"/>
      <c r="GF437" s="290"/>
      <c r="GG437" s="290"/>
      <c r="GH437" s="290"/>
      <c r="GI437" s="290"/>
      <c r="GJ437" s="290"/>
      <c r="GK437" s="290"/>
      <c r="GL437" s="290"/>
      <c r="GM437" s="290"/>
      <c r="GN437" s="290"/>
      <c r="GO437" s="290"/>
      <c r="GP437" s="290"/>
      <c r="GQ437" s="290"/>
      <c r="GR437" s="290"/>
      <c r="GS437" s="290"/>
      <c r="GT437" s="290"/>
      <c r="GU437" s="290"/>
      <c r="GV437" s="290"/>
      <c r="GW437" s="290"/>
    </row>
    <row r="438" spans="1:205" s="18" customFormat="1" ht="26.25" customHeight="1">
      <c r="A438" s="290"/>
      <c r="B438" s="88" t="s">
        <v>46</v>
      </c>
      <c r="C438" s="190"/>
      <c r="D438" s="40">
        <v>35</v>
      </c>
      <c r="E438" s="40">
        <v>30</v>
      </c>
      <c r="F438" s="190"/>
      <c r="G438" s="190"/>
      <c r="H438" s="190"/>
      <c r="I438" s="190"/>
      <c r="J438" s="190"/>
      <c r="K438" s="190"/>
      <c r="L438" s="190"/>
      <c r="M438" s="190"/>
      <c r="N438" s="190"/>
      <c r="O438" s="190"/>
      <c r="P438" s="191"/>
      <c r="Q438" s="191"/>
      <c r="R438" s="190"/>
      <c r="S438" s="190"/>
      <c r="T438" s="290"/>
      <c r="U438" s="290"/>
      <c r="V438" s="290"/>
      <c r="W438" s="290"/>
      <c r="X438" s="290"/>
      <c r="Y438" s="290"/>
      <c r="Z438" s="290"/>
      <c r="AA438" s="290"/>
      <c r="AB438" s="290"/>
      <c r="AC438" s="290"/>
      <c r="AD438" s="290"/>
      <c r="AE438" s="290"/>
      <c r="AF438" s="290"/>
      <c r="AG438" s="290"/>
      <c r="AH438" s="290"/>
      <c r="AI438" s="290"/>
      <c r="AJ438" s="290"/>
      <c r="AK438" s="290"/>
      <c r="AL438" s="290"/>
      <c r="AM438" s="290"/>
      <c r="AN438" s="290"/>
      <c r="AO438" s="290"/>
      <c r="AP438" s="290"/>
      <c r="AQ438" s="290"/>
      <c r="AR438" s="290"/>
      <c r="AS438" s="290"/>
      <c r="AT438" s="290"/>
      <c r="AU438" s="290"/>
      <c r="AV438" s="290"/>
      <c r="AW438" s="290"/>
      <c r="AX438" s="290"/>
      <c r="AY438" s="290"/>
      <c r="AZ438" s="290"/>
      <c r="BA438" s="290"/>
      <c r="BB438" s="290"/>
      <c r="BC438" s="290"/>
      <c r="BD438" s="290"/>
      <c r="BE438" s="290"/>
      <c r="BF438" s="290"/>
      <c r="BG438" s="290"/>
      <c r="BH438" s="290"/>
      <c r="BI438" s="290"/>
      <c r="BJ438" s="290"/>
      <c r="BK438" s="290"/>
      <c r="BL438" s="290"/>
      <c r="BM438" s="290"/>
      <c r="BN438" s="290"/>
      <c r="BO438" s="290"/>
      <c r="BP438" s="290"/>
      <c r="BQ438" s="290"/>
      <c r="BR438" s="290"/>
      <c r="BS438" s="290"/>
      <c r="BT438" s="290"/>
      <c r="BU438" s="290"/>
      <c r="BV438" s="290"/>
      <c r="BW438" s="290"/>
      <c r="BX438" s="290"/>
      <c r="BY438" s="290"/>
      <c r="BZ438" s="290"/>
      <c r="CA438" s="290"/>
      <c r="CB438" s="290"/>
      <c r="CC438" s="290"/>
      <c r="CD438" s="290"/>
      <c r="CE438" s="290"/>
      <c r="CF438" s="290"/>
      <c r="CG438" s="290"/>
      <c r="CH438" s="290"/>
      <c r="CI438" s="290"/>
      <c r="CJ438" s="290"/>
      <c r="CK438" s="290"/>
      <c r="CL438" s="290"/>
      <c r="CM438" s="290"/>
      <c r="CN438" s="290"/>
      <c r="CO438" s="290"/>
      <c r="CP438" s="290"/>
      <c r="CQ438" s="290"/>
      <c r="CR438" s="290"/>
      <c r="CS438" s="290"/>
      <c r="CT438" s="290"/>
      <c r="CU438" s="290"/>
      <c r="CV438" s="290"/>
      <c r="CW438" s="290"/>
      <c r="CX438" s="290"/>
      <c r="CY438" s="290"/>
      <c r="CZ438" s="290"/>
      <c r="DA438" s="290"/>
      <c r="DB438" s="290"/>
      <c r="DC438" s="290"/>
      <c r="DD438" s="290"/>
      <c r="DE438" s="290"/>
      <c r="DF438" s="290"/>
      <c r="DG438" s="290"/>
      <c r="DH438" s="290"/>
      <c r="DI438" s="290"/>
      <c r="DJ438" s="290"/>
      <c r="DK438" s="290"/>
      <c r="DL438" s="290"/>
      <c r="DM438" s="290"/>
      <c r="DN438" s="290"/>
      <c r="DO438" s="290"/>
      <c r="DP438" s="290"/>
      <c r="DQ438" s="290"/>
      <c r="DR438" s="290"/>
      <c r="DS438" s="290"/>
      <c r="DT438" s="290"/>
      <c r="DU438" s="290"/>
      <c r="DV438" s="290"/>
      <c r="DW438" s="290"/>
      <c r="DX438" s="290"/>
      <c r="DY438" s="290"/>
      <c r="DZ438" s="290"/>
      <c r="EA438" s="290"/>
      <c r="EB438" s="290"/>
      <c r="EC438" s="290"/>
      <c r="ED438" s="290"/>
      <c r="EE438" s="290"/>
      <c r="EF438" s="290"/>
      <c r="EG438" s="290"/>
      <c r="EH438" s="290"/>
      <c r="EI438" s="290"/>
      <c r="EJ438" s="290"/>
      <c r="EK438" s="290"/>
      <c r="EL438" s="290"/>
      <c r="EM438" s="290"/>
      <c r="EN438" s="290"/>
      <c r="EO438" s="290"/>
      <c r="EP438" s="290"/>
      <c r="EQ438" s="290"/>
      <c r="ER438" s="290"/>
      <c r="ES438" s="290"/>
      <c r="ET438" s="290"/>
      <c r="EU438" s="290"/>
      <c r="EV438" s="290"/>
      <c r="EW438" s="290"/>
      <c r="EX438" s="290"/>
      <c r="EY438" s="290"/>
      <c r="EZ438" s="290"/>
      <c r="FA438" s="290"/>
      <c r="FB438" s="290"/>
      <c r="FC438" s="290"/>
      <c r="FD438" s="290"/>
      <c r="FE438" s="290"/>
      <c r="FF438" s="290"/>
      <c r="FG438" s="290"/>
      <c r="FH438" s="290"/>
      <c r="FI438" s="290"/>
      <c r="FJ438" s="290"/>
      <c r="FK438" s="290"/>
      <c r="FL438" s="290"/>
      <c r="FM438" s="290"/>
      <c r="FN438" s="290"/>
      <c r="FO438" s="290"/>
      <c r="FP438" s="290"/>
      <c r="FQ438" s="290"/>
      <c r="FR438" s="290"/>
      <c r="FS438" s="290"/>
      <c r="FT438" s="290"/>
      <c r="FU438" s="290"/>
      <c r="FV438" s="290"/>
      <c r="FW438" s="290"/>
      <c r="FX438" s="290"/>
      <c r="FY438" s="290"/>
      <c r="FZ438" s="290"/>
      <c r="GA438" s="290"/>
      <c r="GB438" s="290"/>
      <c r="GC438" s="290"/>
      <c r="GD438" s="290"/>
      <c r="GE438" s="290"/>
      <c r="GF438" s="290"/>
      <c r="GG438" s="290"/>
      <c r="GH438" s="290"/>
      <c r="GI438" s="290"/>
      <c r="GJ438" s="290"/>
      <c r="GK438" s="290"/>
      <c r="GL438" s="290"/>
      <c r="GM438" s="290"/>
      <c r="GN438" s="290"/>
      <c r="GO438" s="290"/>
      <c r="GP438" s="290"/>
      <c r="GQ438" s="290"/>
      <c r="GR438" s="290"/>
      <c r="GS438" s="290"/>
      <c r="GT438" s="290"/>
      <c r="GU438" s="290"/>
      <c r="GV438" s="290"/>
      <c r="GW438" s="290"/>
    </row>
    <row r="439" spans="1:205" s="18" customFormat="1" ht="26.25" customHeight="1">
      <c r="A439" s="290"/>
      <c r="B439" s="88" t="s">
        <v>48</v>
      </c>
      <c r="C439" s="190"/>
      <c r="D439" s="40">
        <v>5</v>
      </c>
      <c r="E439" s="40">
        <v>5</v>
      </c>
      <c r="F439" s="190"/>
      <c r="G439" s="190"/>
      <c r="H439" s="190"/>
      <c r="I439" s="190"/>
      <c r="J439" s="190"/>
      <c r="K439" s="190"/>
      <c r="L439" s="190"/>
      <c r="M439" s="190"/>
      <c r="N439" s="190"/>
      <c r="O439" s="190"/>
      <c r="P439" s="191"/>
      <c r="Q439" s="191"/>
      <c r="R439" s="190"/>
      <c r="S439" s="190"/>
      <c r="T439" s="290"/>
      <c r="U439" s="290"/>
      <c r="V439" s="290"/>
      <c r="W439" s="290"/>
      <c r="X439" s="290"/>
      <c r="Y439" s="290"/>
      <c r="Z439" s="290"/>
      <c r="AA439" s="290"/>
      <c r="AB439" s="290"/>
      <c r="AC439" s="290"/>
      <c r="AD439" s="290"/>
      <c r="AE439" s="290"/>
      <c r="AF439" s="290"/>
      <c r="AG439" s="290"/>
      <c r="AH439" s="290"/>
      <c r="AI439" s="290"/>
      <c r="AJ439" s="290"/>
      <c r="AK439" s="290"/>
      <c r="AL439" s="290"/>
      <c r="AM439" s="290"/>
      <c r="AN439" s="290"/>
      <c r="AO439" s="290"/>
      <c r="AP439" s="290"/>
      <c r="AQ439" s="290"/>
      <c r="AR439" s="290"/>
      <c r="AS439" s="290"/>
      <c r="AT439" s="290"/>
      <c r="AU439" s="290"/>
      <c r="AV439" s="290"/>
      <c r="AW439" s="290"/>
      <c r="AX439" s="290"/>
      <c r="AY439" s="290"/>
      <c r="AZ439" s="290"/>
      <c r="BA439" s="290"/>
      <c r="BB439" s="290"/>
      <c r="BC439" s="290"/>
      <c r="BD439" s="290"/>
      <c r="BE439" s="290"/>
      <c r="BF439" s="290"/>
      <c r="BG439" s="290"/>
      <c r="BH439" s="290"/>
      <c r="BI439" s="290"/>
      <c r="BJ439" s="290"/>
      <c r="BK439" s="290"/>
      <c r="BL439" s="290"/>
      <c r="BM439" s="290"/>
      <c r="BN439" s="290"/>
      <c r="BO439" s="290"/>
      <c r="BP439" s="290"/>
      <c r="BQ439" s="290"/>
      <c r="BR439" s="290"/>
      <c r="BS439" s="290"/>
      <c r="BT439" s="290"/>
      <c r="BU439" s="290"/>
      <c r="BV439" s="290"/>
      <c r="BW439" s="290"/>
      <c r="BX439" s="290"/>
      <c r="BY439" s="290"/>
      <c r="BZ439" s="290"/>
      <c r="CA439" s="290"/>
      <c r="CB439" s="290"/>
      <c r="CC439" s="290"/>
      <c r="CD439" s="290"/>
      <c r="CE439" s="290"/>
      <c r="CF439" s="290"/>
      <c r="CG439" s="290"/>
      <c r="CH439" s="290"/>
      <c r="CI439" s="290"/>
      <c r="CJ439" s="290"/>
      <c r="CK439" s="290"/>
      <c r="CL439" s="290"/>
      <c r="CM439" s="290"/>
      <c r="CN439" s="290"/>
      <c r="CO439" s="290"/>
      <c r="CP439" s="290"/>
      <c r="CQ439" s="290"/>
      <c r="CR439" s="290"/>
      <c r="CS439" s="290"/>
      <c r="CT439" s="290"/>
      <c r="CU439" s="290"/>
      <c r="CV439" s="290"/>
      <c r="CW439" s="290"/>
      <c r="CX439" s="290"/>
      <c r="CY439" s="290"/>
      <c r="CZ439" s="290"/>
      <c r="DA439" s="290"/>
      <c r="DB439" s="290"/>
      <c r="DC439" s="290"/>
      <c r="DD439" s="290"/>
      <c r="DE439" s="290"/>
      <c r="DF439" s="290"/>
      <c r="DG439" s="290"/>
      <c r="DH439" s="290"/>
      <c r="DI439" s="290"/>
      <c r="DJ439" s="290"/>
      <c r="DK439" s="290"/>
      <c r="DL439" s="290"/>
      <c r="DM439" s="290"/>
      <c r="DN439" s="290"/>
      <c r="DO439" s="290"/>
      <c r="DP439" s="290"/>
      <c r="DQ439" s="290"/>
      <c r="DR439" s="290"/>
      <c r="DS439" s="290"/>
      <c r="DT439" s="290"/>
      <c r="DU439" s="290"/>
      <c r="DV439" s="290"/>
      <c r="DW439" s="290"/>
      <c r="DX439" s="290"/>
      <c r="DY439" s="290"/>
      <c r="DZ439" s="290"/>
      <c r="EA439" s="290"/>
      <c r="EB439" s="290"/>
      <c r="EC439" s="290"/>
      <c r="ED439" s="290"/>
      <c r="EE439" s="290"/>
      <c r="EF439" s="290"/>
      <c r="EG439" s="290"/>
      <c r="EH439" s="290"/>
      <c r="EI439" s="290"/>
      <c r="EJ439" s="290"/>
      <c r="EK439" s="290"/>
      <c r="EL439" s="290"/>
      <c r="EM439" s="290"/>
      <c r="EN439" s="290"/>
      <c r="EO439" s="290"/>
      <c r="EP439" s="290"/>
      <c r="EQ439" s="290"/>
      <c r="ER439" s="290"/>
      <c r="ES439" s="290"/>
      <c r="ET439" s="290"/>
      <c r="EU439" s="290"/>
      <c r="EV439" s="290"/>
      <c r="EW439" s="290"/>
      <c r="EX439" s="290"/>
      <c r="EY439" s="290"/>
      <c r="EZ439" s="290"/>
      <c r="FA439" s="290"/>
      <c r="FB439" s="290"/>
      <c r="FC439" s="290"/>
      <c r="FD439" s="290"/>
      <c r="FE439" s="290"/>
      <c r="FF439" s="290"/>
      <c r="FG439" s="290"/>
      <c r="FH439" s="290"/>
      <c r="FI439" s="290"/>
      <c r="FJ439" s="290"/>
      <c r="FK439" s="290"/>
      <c r="FL439" s="290"/>
      <c r="FM439" s="290"/>
      <c r="FN439" s="290"/>
      <c r="FO439" s="290"/>
      <c r="FP439" s="290"/>
      <c r="FQ439" s="290"/>
      <c r="FR439" s="290"/>
      <c r="FS439" s="290"/>
      <c r="FT439" s="290"/>
      <c r="FU439" s="290"/>
      <c r="FV439" s="290"/>
      <c r="FW439" s="290"/>
      <c r="FX439" s="290"/>
      <c r="FY439" s="290"/>
      <c r="FZ439" s="290"/>
      <c r="GA439" s="290"/>
      <c r="GB439" s="290"/>
      <c r="GC439" s="290"/>
      <c r="GD439" s="290"/>
      <c r="GE439" s="290"/>
      <c r="GF439" s="290"/>
      <c r="GG439" s="290"/>
      <c r="GH439" s="290"/>
      <c r="GI439" s="290"/>
      <c r="GJ439" s="290"/>
      <c r="GK439" s="290"/>
      <c r="GL439" s="290"/>
      <c r="GM439" s="290"/>
      <c r="GN439" s="290"/>
      <c r="GO439" s="290"/>
      <c r="GP439" s="290"/>
      <c r="GQ439" s="290"/>
      <c r="GR439" s="290"/>
      <c r="GS439" s="290"/>
      <c r="GT439" s="290"/>
      <c r="GU439" s="290"/>
      <c r="GV439" s="290"/>
      <c r="GW439" s="290"/>
    </row>
    <row r="440" spans="1:205" s="18" customFormat="1" ht="47.25" customHeight="1">
      <c r="A440" s="290"/>
      <c r="B440" s="196" t="s">
        <v>106</v>
      </c>
      <c r="C440" s="190"/>
      <c r="D440" s="40"/>
      <c r="E440" s="528">
        <v>15</v>
      </c>
      <c r="F440" s="190"/>
      <c r="G440" s="190"/>
      <c r="H440" s="190"/>
      <c r="I440" s="190"/>
      <c r="J440" s="190"/>
      <c r="K440" s="190"/>
      <c r="L440" s="190"/>
      <c r="M440" s="190"/>
      <c r="N440" s="190"/>
      <c r="O440" s="190"/>
      <c r="P440" s="191"/>
      <c r="Q440" s="191"/>
      <c r="R440" s="190"/>
      <c r="S440" s="190"/>
      <c r="T440" s="290"/>
      <c r="U440" s="290"/>
      <c r="V440" s="290"/>
      <c r="W440" s="290"/>
      <c r="X440" s="290"/>
      <c r="Y440" s="290"/>
      <c r="Z440" s="290"/>
      <c r="AA440" s="290"/>
      <c r="AB440" s="290"/>
      <c r="AC440" s="290"/>
      <c r="AD440" s="290"/>
      <c r="AE440" s="290"/>
      <c r="AF440" s="290"/>
      <c r="AG440" s="290"/>
      <c r="AH440" s="290"/>
      <c r="AI440" s="290"/>
      <c r="AJ440" s="290"/>
      <c r="AK440" s="290"/>
      <c r="AL440" s="290"/>
      <c r="AM440" s="290"/>
      <c r="AN440" s="290"/>
      <c r="AO440" s="290"/>
      <c r="AP440" s="290"/>
      <c r="AQ440" s="290"/>
      <c r="AR440" s="290"/>
      <c r="AS440" s="290"/>
      <c r="AT440" s="290"/>
      <c r="AU440" s="290"/>
      <c r="AV440" s="290"/>
      <c r="AW440" s="290"/>
      <c r="AX440" s="290"/>
      <c r="AY440" s="290"/>
      <c r="AZ440" s="290"/>
      <c r="BA440" s="290"/>
      <c r="BB440" s="290"/>
      <c r="BC440" s="290"/>
      <c r="BD440" s="290"/>
      <c r="BE440" s="290"/>
      <c r="BF440" s="290"/>
      <c r="BG440" s="290"/>
      <c r="BH440" s="290"/>
      <c r="BI440" s="290"/>
      <c r="BJ440" s="290"/>
      <c r="BK440" s="290"/>
      <c r="BL440" s="290"/>
      <c r="BM440" s="290"/>
      <c r="BN440" s="290"/>
      <c r="BO440" s="290"/>
      <c r="BP440" s="290"/>
      <c r="BQ440" s="290"/>
      <c r="BR440" s="290"/>
      <c r="BS440" s="290"/>
      <c r="BT440" s="290"/>
      <c r="BU440" s="290"/>
      <c r="BV440" s="290"/>
      <c r="BW440" s="290"/>
      <c r="BX440" s="290"/>
      <c r="BY440" s="290"/>
      <c r="BZ440" s="290"/>
      <c r="CA440" s="290"/>
      <c r="CB440" s="290"/>
      <c r="CC440" s="290"/>
      <c r="CD440" s="290"/>
      <c r="CE440" s="290"/>
      <c r="CF440" s="290"/>
      <c r="CG440" s="290"/>
      <c r="CH440" s="290"/>
      <c r="CI440" s="290"/>
      <c r="CJ440" s="290"/>
      <c r="CK440" s="290"/>
      <c r="CL440" s="290"/>
      <c r="CM440" s="290"/>
      <c r="CN440" s="290"/>
      <c r="CO440" s="290"/>
      <c r="CP440" s="290"/>
      <c r="CQ440" s="290"/>
      <c r="CR440" s="290"/>
      <c r="CS440" s="290"/>
      <c r="CT440" s="290"/>
      <c r="CU440" s="290"/>
      <c r="CV440" s="290"/>
      <c r="CW440" s="290"/>
      <c r="CX440" s="290"/>
      <c r="CY440" s="290"/>
      <c r="CZ440" s="290"/>
      <c r="DA440" s="290"/>
      <c r="DB440" s="290"/>
      <c r="DC440" s="290"/>
      <c r="DD440" s="290"/>
      <c r="DE440" s="290"/>
      <c r="DF440" s="290"/>
      <c r="DG440" s="290"/>
      <c r="DH440" s="290"/>
      <c r="DI440" s="290"/>
      <c r="DJ440" s="290"/>
      <c r="DK440" s="290"/>
      <c r="DL440" s="290"/>
      <c r="DM440" s="290"/>
      <c r="DN440" s="290"/>
      <c r="DO440" s="290"/>
      <c r="DP440" s="290"/>
      <c r="DQ440" s="290"/>
      <c r="DR440" s="290"/>
      <c r="DS440" s="290"/>
      <c r="DT440" s="290"/>
      <c r="DU440" s="290"/>
      <c r="DV440" s="290"/>
      <c r="DW440" s="290"/>
      <c r="DX440" s="290"/>
      <c r="DY440" s="290"/>
      <c r="DZ440" s="290"/>
      <c r="EA440" s="290"/>
      <c r="EB440" s="290"/>
      <c r="EC440" s="290"/>
      <c r="ED440" s="290"/>
      <c r="EE440" s="290"/>
      <c r="EF440" s="290"/>
      <c r="EG440" s="290"/>
      <c r="EH440" s="290"/>
      <c r="EI440" s="290"/>
      <c r="EJ440" s="290"/>
      <c r="EK440" s="290"/>
      <c r="EL440" s="290"/>
      <c r="EM440" s="290"/>
      <c r="EN440" s="290"/>
      <c r="EO440" s="290"/>
      <c r="EP440" s="290"/>
      <c r="EQ440" s="290"/>
      <c r="ER440" s="290"/>
      <c r="ES440" s="290"/>
      <c r="ET440" s="290"/>
      <c r="EU440" s="290"/>
      <c r="EV440" s="290"/>
      <c r="EW440" s="290"/>
      <c r="EX440" s="290"/>
      <c r="EY440" s="290"/>
      <c r="EZ440" s="290"/>
      <c r="FA440" s="290"/>
      <c r="FB440" s="290"/>
      <c r="FC440" s="290"/>
      <c r="FD440" s="290"/>
      <c r="FE440" s="290"/>
      <c r="FF440" s="290"/>
      <c r="FG440" s="290"/>
      <c r="FH440" s="290"/>
      <c r="FI440" s="290"/>
      <c r="FJ440" s="290"/>
      <c r="FK440" s="290"/>
      <c r="FL440" s="290"/>
      <c r="FM440" s="290"/>
      <c r="FN440" s="290"/>
      <c r="FO440" s="290"/>
      <c r="FP440" s="290"/>
      <c r="FQ440" s="290"/>
      <c r="FR440" s="290"/>
      <c r="FS440" s="290"/>
      <c r="FT440" s="290"/>
      <c r="FU440" s="290"/>
      <c r="FV440" s="290"/>
      <c r="FW440" s="290"/>
      <c r="FX440" s="290"/>
      <c r="FY440" s="290"/>
      <c r="FZ440" s="290"/>
      <c r="GA440" s="290"/>
      <c r="GB440" s="290"/>
      <c r="GC440" s="290"/>
      <c r="GD440" s="290"/>
      <c r="GE440" s="290"/>
      <c r="GF440" s="290"/>
      <c r="GG440" s="290"/>
      <c r="GH440" s="290"/>
      <c r="GI440" s="290"/>
      <c r="GJ440" s="290"/>
      <c r="GK440" s="290"/>
      <c r="GL440" s="290"/>
      <c r="GM440" s="290"/>
      <c r="GN440" s="290"/>
      <c r="GO440" s="290"/>
      <c r="GP440" s="290"/>
      <c r="GQ440" s="290"/>
      <c r="GR440" s="290"/>
      <c r="GS440" s="290"/>
      <c r="GT440" s="290"/>
      <c r="GU440" s="290"/>
      <c r="GV440" s="290"/>
      <c r="GW440" s="290"/>
    </row>
    <row r="441" spans="1:205" s="18" customFormat="1" ht="26.25" customHeight="1">
      <c r="A441" s="290"/>
      <c r="B441" s="88" t="s">
        <v>47</v>
      </c>
      <c r="C441" s="190"/>
      <c r="D441" s="40">
        <v>6.6</v>
      </c>
      <c r="E441" s="40">
        <v>6.6</v>
      </c>
      <c r="F441" s="190"/>
      <c r="G441" s="190"/>
      <c r="H441" s="190"/>
      <c r="I441" s="190"/>
      <c r="J441" s="190"/>
      <c r="K441" s="190"/>
      <c r="L441" s="190"/>
      <c r="M441" s="190"/>
      <c r="N441" s="190"/>
      <c r="O441" s="190"/>
      <c r="P441" s="191"/>
      <c r="Q441" s="191"/>
      <c r="R441" s="190"/>
      <c r="S441" s="190"/>
      <c r="T441" s="290"/>
      <c r="U441" s="290"/>
      <c r="V441" s="290"/>
      <c r="W441" s="290"/>
      <c r="X441" s="290"/>
      <c r="Y441" s="290"/>
      <c r="Z441" s="290"/>
      <c r="AA441" s="290"/>
      <c r="AB441" s="290"/>
      <c r="AC441" s="290"/>
      <c r="AD441" s="290"/>
      <c r="AE441" s="290"/>
      <c r="AF441" s="290"/>
      <c r="AG441" s="290"/>
      <c r="AH441" s="290"/>
      <c r="AI441" s="290"/>
      <c r="AJ441" s="290"/>
      <c r="AK441" s="290"/>
      <c r="AL441" s="290"/>
      <c r="AM441" s="290"/>
      <c r="AN441" s="290"/>
      <c r="AO441" s="290"/>
      <c r="AP441" s="290"/>
      <c r="AQ441" s="290"/>
      <c r="AR441" s="290"/>
      <c r="AS441" s="290"/>
      <c r="AT441" s="290"/>
      <c r="AU441" s="290"/>
      <c r="AV441" s="290"/>
      <c r="AW441" s="290"/>
      <c r="AX441" s="290"/>
      <c r="AY441" s="290"/>
      <c r="AZ441" s="290"/>
      <c r="BA441" s="290"/>
      <c r="BB441" s="290"/>
      <c r="BC441" s="290"/>
      <c r="BD441" s="290"/>
      <c r="BE441" s="290"/>
      <c r="BF441" s="290"/>
      <c r="BG441" s="290"/>
      <c r="BH441" s="290"/>
      <c r="BI441" s="290"/>
      <c r="BJ441" s="290"/>
      <c r="BK441" s="290"/>
      <c r="BL441" s="290"/>
      <c r="BM441" s="290"/>
      <c r="BN441" s="290"/>
      <c r="BO441" s="290"/>
      <c r="BP441" s="290"/>
      <c r="BQ441" s="290"/>
      <c r="BR441" s="290"/>
      <c r="BS441" s="290"/>
      <c r="BT441" s="290"/>
      <c r="BU441" s="290"/>
      <c r="BV441" s="290"/>
      <c r="BW441" s="290"/>
      <c r="BX441" s="290"/>
      <c r="BY441" s="290"/>
      <c r="BZ441" s="290"/>
      <c r="CA441" s="290"/>
      <c r="CB441" s="290"/>
      <c r="CC441" s="290"/>
      <c r="CD441" s="290"/>
      <c r="CE441" s="290"/>
      <c r="CF441" s="290"/>
      <c r="CG441" s="290"/>
      <c r="CH441" s="290"/>
      <c r="CI441" s="290"/>
      <c r="CJ441" s="290"/>
      <c r="CK441" s="290"/>
      <c r="CL441" s="290"/>
      <c r="CM441" s="290"/>
      <c r="CN441" s="290"/>
      <c r="CO441" s="290"/>
      <c r="CP441" s="290"/>
      <c r="CQ441" s="290"/>
      <c r="CR441" s="290"/>
      <c r="CS441" s="290"/>
      <c r="CT441" s="290"/>
      <c r="CU441" s="290"/>
      <c r="CV441" s="290"/>
      <c r="CW441" s="290"/>
      <c r="CX441" s="290"/>
      <c r="CY441" s="290"/>
      <c r="CZ441" s="290"/>
      <c r="DA441" s="290"/>
      <c r="DB441" s="290"/>
      <c r="DC441" s="290"/>
      <c r="DD441" s="290"/>
      <c r="DE441" s="290"/>
      <c r="DF441" s="290"/>
      <c r="DG441" s="290"/>
      <c r="DH441" s="290"/>
      <c r="DI441" s="290"/>
      <c r="DJ441" s="290"/>
      <c r="DK441" s="290"/>
      <c r="DL441" s="290"/>
      <c r="DM441" s="290"/>
      <c r="DN441" s="290"/>
      <c r="DO441" s="290"/>
      <c r="DP441" s="290"/>
      <c r="DQ441" s="290"/>
      <c r="DR441" s="290"/>
      <c r="DS441" s="290"/>
      <c r="DT441" s="290"/>
      <c r="DU441" s="290"/>
      <c r="DV441" s="290"/>
      <c r="DW441" s="290"/>
      <c r="DX441" s="290"/>
      <c r="DY441" s="290"/>
      <c r="DZ441" s="290"/>
      <c r="EA441" s="290"/>
      <c r="EB441" s="290"/>
      <c r="EC441" s="290"/>
      <c r="ED441" s="290"/>
      <c r="EE441" s="290"/>
      <c r="EF441" s="290"/>
      <c r="EG441" s="290"/>
      <c r="EH441" s="290"/>
      <c r="EI441" s="290"/>
      <c r="EJ441" s="290"/>
      <c r="EK441" s="290"/>
      <c r="EL441" s="290"/>
      <c r="EM441" s="290"/>
      <c r="EN441" s="290"/>
      <c r="EO441" s="290"/>
      <c r="EP441" s="290"/>
      <c r="EQ441" s="290"/>
      <c r="ER441" s="290"/>
      <c r="ES441" s="290"/>
      <c r="ET441" s="290"/>
      <c r="EU441" s="290"/>
      <c r="EV441" s="290"/>
      <c r="EW441" s="290"/>
      <c r="EX441" s="290"/>
      <c r="EY441" s="290"/>
      <c r="EZ441" s="290"/>
      <c r="FA441" s="290"/>
      <c r="FB441" s="290"/>
      <c r="FC441" s="290"/>
      <c r="FD441" s="290"/>
      <c r="FE441" s="290"/>
      <c r="FF441" s="290"/>
      <c r="FG441" s="290"/>
      <c r="FH441" s="290"/>
      <c r="FI441" s="290"/>
      <c r="FJ441" s="290"/>
      <c r="FK441" s="290"/>
      <c r="FL441" s="290"/>
      <c r="FM441" s="290"/>
      <c r="FN441" s="290"/>
      <c r="FO441" s="290"/>
      <c r="FP441" s="290"/>
      <c r="FQ441" s="290"/>
      <c r="FR441" s="290"/>
      <c r="FS441" s="290"/>
      <c r="FT441" s="290"/>
      <c r="FU441" s="290"/>
      <c r="FV441" s="290"/>
      <c r="FW441" s="290"/>
      <c r="FX441" s="290"/>
      <c r="FY441" s="290"/>
      <c r="FZ441" s="290"/>
      <c r="GA441" s="290"/>
      <c r="GB441" s="290"/>
      <c r="GC441" s="290"/>
      <c r="GD441" s="290"/>
      <c r="GE441" s="290"/>
      <c r="GF441" s="290"/>
      <c r="GG441" s="290"/>
      <c r="GH441" s="290"/>
      <c r="GI441" s="290"/>
      <c r="GJ441" s="290"/>
      <c r="GK441" s="290"/>
      <c r="GL441" s="290"/>
      <c r="GM441" s="290"/>
      <c r="GN441" s="290"/>
      <c r="GO441" s="290"/>
      <c r="GP441" s="290"/>
      <c r="GQ441" s="290"/>
      <c r="GR441" s="290"/>
      <c r="GS441" s="290"/>
      <c r="GT441" s="290"/>
      <c r="GU441" s="290"/>
      <c r="GV441" s="290"/>
      <c r="GW441" s="290"/>
    </row>
    <row r="442" spans="1:205" s="18" customFormat="1" ht="26.25" customHeight="1">
      <c r="A442" s="290"/>
      <c r="B442" s="88" t="s">
        <v>14</v>
      </c>
      <c r="C442" s="190"/>
      <c r="D442" s="40">
        <v>0.7</v>
      </c>
      <c r="E442" s="40">
        <v>0.7</v>
      </c>
      <c r="F442" s="190"/>
      <c r="G442" s="190"/>
      <c r="H442" s="190"/>
      <c r="I442" s="190"/>
      <c r="J442" s="190"/>
      <c r="K442" s="190"/>
      <c r="L442" s="190"/>
      <c r="M442" s="190"/>
      <c r="N442" s="190"/>
      <c r="O442" s="190"/>
      <c r="P442" s="191"/>
      <c r="Q442" s="191"/>
      <c r="R442" s="190"/>
      <c r="S442" s="190"/>
      <c r="T442" s="290"/>
      <c r="U442" s="290"/>
      <c r="V442" s="290"/>
      <c r="W442" s="290"/>
      <c r="X442" s="290"/>
      <c r="Y442" s="290"/>
      <c r="Z442" s="290"/>
      <c r="AA442" s="290"/>
      <c r="AB442" s="290"/>
      <c r="AC442" s="290"/>
      <c r="AD442" s="290"/>
      <c r="AE442" s="290"/>
      <c r="AF442" s="290"/>
      <c r="AG442" s="290"/>
      <c r="AH442" s="290"/>
      <c r="AI442" s="290"/>
      <c r="AJ442" s="290"/>
      <c r="AK442" s="290"/>
      <c r="AL442" s="290"/>
      <c r="AM442" s="290"/>
      <c r="AN442" s="290"/>
      <c r="AO442" s="290"/>
      <c r="AP442" s="290"/>
      <c r="AQ442" s="290"/>
      <c r="AR442" s="290"/>
      <c r="AS442" s="290"/>
      <c r="AT442" s="290"/>
      <c r="AU442" s="290"/>
      <c r="AV442" s="290"/>
      <c r="AW442" s="290"/>
      <c r="AX442" s="290"/>
      <c r="AY442" s="290"/>
      <c r="AZ442" s="290"/>
      <c r="BA442" s="290"/>
      <c r="BB442" s="290"/>
      <c r="BC442" s="290"/>
      <c r="BD442" s="290"/>
      <c r="BE442" s="290"/>
      <c r="BF442" s="290"/>
      <c r="BG442" s="290"/>
      <c r="BH442" s="290"/>
      <c r="BI442" s="290"/>
      <c r="BJ442" s="290"/>
      <c r="BK442" s="290"/>
      <c r="BL442" s="290"/>
      <c r="BM442" s="290"/>
      <c r="BN442" s="290"/>
      <c r="BO442" s="290"/>
      <c r="BP442" s="290"/>
      <c r="BQ442" s="290"/>
      <c r="BR442" s="290"/>
      <c r="BS442" s="290"/>
      <c r="BT442" s="290"/>
      <c r="BU442" s="290"/>
      <c r="BV442" s="290"/>
      <c r="BW442" s="290"/>
      <c r="BX442" s="290"/>
      <c r="BY442" s="290"/>
      <c r="BZ442" s="290"/>
      <c r="CA442" s="290"/>
      <c r="CB442" s="290"/>
      <c r="CC442" s="290"/>
      <c r="CD442" s="290"/>
      <c r="CE442" s="290"/>
      <c r="CF442" s="290"/>
      <c r="CG442" s="290"/>
      <c r="CH442" s="290"/>
      <c r="CI442" s="290"/>
      <c r="CJ442" s="290"/>
      <c r="CK442" s="290"/>
      <c r="CL442" s="290"/>
      <c r="CM442" s="290"/>
      <c r="CN442" s="290"/>
      <c r="CO442" s="290"/>
      <c r="CP442" s="290"/>
      <c r="CQ442" s="290"/>
      <c r="CR442" s="290"/>
      <c r="CS442" s="290"/>
      <c r="CT442" s="290"/>
      <c r="CU442" s="290"/>
      <c r="CV442" s="290"/>
      <c r="CW442" s="290"/>
      <c r="CX442" s="290"/>
      <c r="CY442" s="290"/>
      <c r="CZ442" s="290"/>
      <c r="DA442" s="290"/>
      <c r="DB442" s="290"/>
      <c r="DC442" s="290"/>
      <c r="DD442" s="290"/>
      <c r="DE442" s="290"/>
      <c r="DF442" s="290"/>
      <c r="DG442" s="290"/>
      <c r="DH442" s="290"/>
      <c r="DI442" s="290"/>
      <c r="DJ442" s="290"/>
      <c r="DK442" s="290"/>
      <c r="DL442" s="290"/>
      <c r="DM442" s="290"/>
      <c r="DN442" s="290"/>
      <c r="DO442" s="290"/>
      <c r="DP442" s="290"/>
      <c r="DQ442" s="290"/>
      <c r="DR442" s="290"/>
      <c r="DS442" s="290"/>
      <c r="DT442" s="290"/>
      <c r="DU442" s="290"/>
      <c r="DV442" s="290"/>
      <c r="DW442" s="290"/>
      <c r="DX442" s="290"/>
      <c r="DY442" s="290"/>
      <c r="DZ442" s="290"/>
      <c r="EA442" s="290"/>
      <c r="EB442" s="290"/>
      <c r="EC442" s="290"/>
      <c r="ED442" s="290"/>
      <c r="EE442" s="290"/>
      <c r="EF442" s="290"/>
      <c r="EG442" s="290"/>
      <c r="EH442" s="290"/>
      <c r="EI442" s="290"/>
      <c r="EJ442" s="290"/>
      <c r="EK442" s="290"/>
      <c r="EL442" s="290"/>
      <c r="EM442" s="290"/>
      <c r="EN442" s="290"/>
      <c r="EO442" s="290"/>
      <c r="EP442" s="290"/>
      <c r="EQ442" s="290"/>
      <c r="ER442" s="290"/>
      <c r="ES442" s="290"/>
      <c r="ET442" s="290"/>
      <c r="EU442" s="290"/>
      <c r="EV442" s="290"/>
      <c r="EW442" s="290"/>
      <c r="EX442" s="290"/>
      <c r="EY442" s="290"/>
      <c r="EZ442" s="290"/>
      <c r="FA442" s="290"/>
      <c r="FB442" s="290"/>
      <c r="FC442" s="290"/>
      <c r="FD442" s="290"/>
      <c r="FE442" s="290"/>
      <c r="FF442" s="290"/>
      <c r="FG442" s="290"/>
      <c r="FH442" s="290"/>
      <c r="FI442" s="290"/>
      <c r="FJ442" s="290"/>
      <c r="FK442" s="290"/>
      <c r="FL442" s="290"/>
      <c r="FM442" s="290"/>
      <c r="FN442" s="290"/>
      <c r="FO442" s="290"/>
      <c r="FP442" s="290"/>
      <c r="FQ442" s="290"/>
      <c r="FR442" s="290"/>
      <c r="FS442" s="290"/>
      <c r="FT442" s="290"/>
      <c r="FU442" s="290"/>
      <c r="FV442" s="290"/>
      <c r="FW442" s="290"/>
      <c r="FX442" s="290"/>
      <c r="FY442" s="290"/>
      <c r="FZ442" s="290"/>
      <c r="GA442" s="290"/>
      <c r="GB442" s="290"/>
      <c r="GC442" s="290"/>
      <c r="GD442" s="290"/>
      <c r="GE442" s="290"/>
      <c r="GF442" s="290"/>
      <c r="GG442" s="290"/>
      <c r="GH442" s="290"/>
      <c r="GI442" s="290"/>
      <c r="GJ442" s="290"/>
      <c r="GK442" s="290"/>
      <c r="GL442" s="290"/>
      <c r="GM442" s="290"/>
      <c r="GN442" s="290"/>
      <c r="GO442" s="290"/>
      <c r="GP442" s="290"/>
      <c r="GQ442" s="290"/>
      <c r="GR442" s="290"/>
      <c r="GS442" s="290"/>
      <c r="GT442" s="290"/>
      <c r="GU442" s="290"/>
      <c r="GV442" s="290"/>
      <c r="GW442" s="290"/>
    </row>
    <row r="443" spans="1:205" s="18" customFormat="1" ht="37.5" customHeight="1">
      <c r="A443" s="290"/>
      <c r="B443" s="88" t="s">
        <v>107</v>
      </c>
      <c r="C443" s="190"/>
      <c r="D443" s="40"/>
      <c r="E443" s="40">
        <v>118</v>
      </c>
      <c r="F443" s="190"/>
      <c r="G443" s="190"/>
      <c r="H443" s="190"/>
      <c r="I443" s="190"/>
      <c r="J443" s="190"/>
      <c r="K443" s="190"/>
      <c r="L443" s="190"/>
      <c r="M443" s="190"/>
      <c r="N443" s="190"/>
      <c r="O443" s="190"/>
      <c r="P443" s="191"/>
      <c r="Q443" s="191"/>
      <c r="R443" s="190"/>
      <c r="S443" s="190"/>
      <c r="T443" s="290"/>
      <c r="U443" s="290"/>
      <c r="V443" s="290"/>
      <c r="W443" s="290"/>
      <c r="X443" s="290"/>
      <c r="Y443" s="290"/>
      <c r="Z443" s="290"/>
      <c r="AA443" s="290"/>
      <c r="AB443" s="290"/>
      <c r="AC443" s="290"/>
      <c r="AD443" s="290"/>
      <c r="AE443" s="290"/>
      <c r="AF443" s="290"/>
      <c r="AG443" s="290"/>
      <c r="AH443" s="290"/>
      <c r="AI443" s="290"/>
      <c r="AJ443" s="290"/>
      <c r="AK443" s="290"/>
      <c r="AL443" s="290"/>
      <c r="AM443" s="290"/>
      <c r="AN443" s="290"/>
      <c r="AO443" s="290"/>
      <c r="AP443" s="290"/>
      <c r="AQ443" s="290"/>
      <c r="AR443" s="290"/>
      <c r="AS443" s="290"/>
      <c r="AT443" s="290"/>
      <c r="AU443" s="290"/>
      <c r="AV443" s="290"/>
      <c r="AW443" s="290"/>
      <c r="AX443" s="290"/>
      <c r="AY443" s="290"/>
      <c r="AZ443" s="290"/>
      <c r="BA443" s="290"/>
      <c r="BB443" s="290"/>
      <c r="BC443" s="290"/>
      <c r="BD443" s="290"/>
      <c r="BE443" s="290"/>
      <c r="BF443" s="290"/>
      <c r="BG443" s="290"/>
      <c r="BH443" s="290"/>
      <c r="BI443" s="290"/>
      <c r="BJ443" s="290"/>
      <c r="BK443" s="290"/>
      <c r="BL443" s="290"/>
      <c r="BM443" s="290"/>
      <c r="BN443" s="290"/>
      <c r="BO443" s="290"/>
      <c r="BP443" s="290"/>
      <c r="BQ443" s="290"/>
      <c r="BR443" s="290"/>
      <c r="BS443" s="290"/>
      <c r="BT443" s="290"/>
      <c r="BU443" s="290"/>
      <c r="BV443" s="290"/>
      <c r="BW443" s="290"/>
      <c r="BX443" s="290"/>
      <c r="BY443" s="290"/>
      <c r="BZ443" s="290"/>
      <c r="CA443" s="290"/>
      <c r="CB443" s="290"/>
      <c r="CC443" s="290"/>
      <c r="CD443" s="290"/>
      <c r="CE443" s="290"/>
      <c r="CF443" s="290"/>
      <c r="CG443" s="290"/>
      <c r="CH443" s="290"/>
      <c r="CI443" s="290"/>
      <c r="CJ443" s="290"/>
      <c r="CK443" s="290"/>
      <c r="CL443" s="290"/>
      <c r="CM443" s="290"/>
      <c r="CN443" s="290"/>
      <c r="CO443" s="290"/>
      <c r="CP443" s="290"/>
      <c r="CQ443" s="290"/>
      <c r="CR443" s="290"/>
      <c r="CS443" s="290"/>
      <c r="CT443" s="290"/>
      <c r="CU443" s="290"/>
      <c r="CV443" s="290"/>
      <c r="CW443" s="290"/>
      <c r="CX443" s="290"/>
      <c r="CY443" s="290"/>
      <c r="CZ443" s="290"/>
      <c r="DA443" s="290"/>
      <c r="DB443" s="290"/>
      <c r="DC443" s="290"/>
      <c r="DD443" s="290"/>
      <c r="DE443" s="290"/>
      <c r="DF443" s="290"/>
      <c r="DG443" s="290"/>
      <c r="DH443" s="290"/>
      <c r="DI443" s="290"/>
      <c r="DJ443" s="290"/>
      <c r="DK443" s="290"/>
      <c r="DL443" s="290"/>
      <c r="DM443" s="290"/>
      <c r="DN443" s="290"/>
      <c r="DO443" s="290"/>
      <c r="DP443" s="290"/>
      <c r="DQ443" s="290"/>
      <c r="DR443" s="290"/>
      <c r="DS443" s="290"/>
      <c r="DT443" s="290"/>
      <c r="DU443" s="290"/>
      <c r="DV443" s="290"/>
      <c r="DW443" s="290"/>
      <c r="DX443" s="290"/>
      <c r="DY443" s="290"/>
      <c r="DZ443" s="290"/>
      <c r="EA443" s="290"/>
      <c r="EB443" s="290"/>
      <c r="EC443" s="290"/>
      <c r="ED443" s="290"/>
      <c r="EE443" s="290"/>
      <c r="EF443" s="290"/>
      <c r="EG443" s="290"/>
      <c r="EH443" s="290"/>
      <c r="EI443" s="290"/>
      <c r="EJ443" s="290"/>
      <c r="EK443" s="290"/>
      <c r="EL443" s="290"/>
      <c r="EM443" s="290"/>
      <c r="EN443" s="290"/>
      <c r="EO443" s="290"/>
      <c r="EP443" s="290"/>
      <c r="EQ443" s="290"/>
      <c r="ER443" s="290"/>
      <c r="ES443" s="290"/>
      <c r="ET443" s="290"/>
      <c r="EU443" s="290"/>
      <c r="EV443" s="290"/>
      <c r="EW443" s="290"/>
      <c r="EX443" s="290"/>
      <c r="EY443" s="290"/>
      <c r="EZ443" s="290"/>
      <c r="FA443" s="290"/>
      <c r="FB443" s="290"/>
      <c r="FC443" s="290"/>
      <c r="FD443" s="290"/>
      <c r="FE443" s="290"/>
      <c r="FF443" s="290"/>
      <c r="FG443" s="290"/>
      <c r="FH443" s="290"/>
      <c r="FI443" s="290"/>
      <c r="FJ443" s="290"/>
      <c r="FK443" s="290"/>
      <c r="FL443" s="290"/>
      <c r="FM443" s="290"/>
      <c r="FN443" s="290"/>
      <c r="FO443" s="290"/>
      <c r="FP443" s="290"/>
      <c r="FQ443" s="290"/>
      <c r="FR443" s="290"/>
      <c r="FS443" s="290"/>
      <c r="FT443" s="290"/>
      <c r="FU443" s="290"/>
      <c r="FV443" s="290"/>
      <c r="FW443" s="290"/>
      <c r="FX443" s="290"/>
      <c r="FY443" s="290"/>
      <c r="FZ443" s="290"/>
      <c r="GA443" s="290"/>
      <c r="GB443" s="290"/>
      <c r="GC443" s="290"/>
      <c r="GD443" s="290"/>
      <c r="GE443" s="290"/>
      <c r="GF443" s="290"/>
      <c r="GG443" s="290"/>
      <c r="GH443" s="290"/>
      <c r="GI443" s="290"/>
      <c r="GJ443" s="290"/>
      <c r="GK443" s="290"/>
      <c r="GL443" s="290"/>
      <c r="GM443" s="290"/>
      <c r="GN443" s="290"/>
      <c r="GO443" s="290"/>
      <c r="GP443" s="290"/>
      <c r="GQ443" s="290"/>
      <c r="GR443" s="290"/>
      <c r="GS443" s="290"/>
      <c r="GT443" s="290"/>
      <c r="GU443" s="290"/>
      <c r="GV443" s="290"/>
      <c r="GW443" s="290"/>
    </row>
    <row r="444" spans="1:205" s="18" customFormat="1" ht="28.5" customHeight="1">
      <c r="A444" s="290"/>
      <c r="B444" s="88" t="s">
        <v>108</v>
      </c>
      <c r="C444" s="190"/>
      <c r="D444" s="40"/>
      <c r="E444" s="40">
        <v>100</v>
      </c>
      <c r="F444" s="190"/>
      <c r="G444" s="190"/>
      <c r="H444" s="190"/>
      <c r="I444" s="190"/>
      <c r="J444" s="190"/>
      <c r="K444" s="190"/>
      <c r="L444" s="190"/>
      <c r="M444" s="190"/>
      <c r="N444" s="190"/>
      <c r="O444" s="190"/>
      <c r="P444" s="191"/>
      <c r="Q444" s="191"/>
      <c r="R444" s="190"/>
      <c r="S444" s="190"/>
      <c r="T444" s="290"/>
      <c r="U444" s="290"/>
      <c r="V444" s="290"/>
      <c r="W444" s="290"/>
      <c r="X444" s="290"/>
      <c r="Y444" s="290"/>
      <c r="Z444" s="290"/>
      <c r="AA444" s="290"/>
      <c r="AB444" s="290"/>
      <c r="AC444" s="290"/>
      <c r="AD444" s="290"/>
      <c r="AE444" s="290"/>
      <c r="AF444" s="290"/>
      <c r="AG444" s="290"/>
      <c r="AH444" s="290"/>
      <c r="AI444" s="290"/>
      <c r="AJ444" s="290"/>
      <c r="AK444" s="290"/>
      <c r="AL444" s="290"/>
      <c r="AM444" s="290"/>
      <c r="AN444" s="290"/>
      <c r="AO444" s="290"/>
      <c r="AP444" s="290"/>
      <c r="AQ444" s="290"/>
      <c r="AR444" s="290"/>
      <c r="AS444" s="290"/>
      <c r="AT444" s="290"/>
      <c r="AU444" s="290"/>
      <c r="AV444" s="290"/>
      <c r="AW444" s="290"/>
      <c r="AX444" s="290"/>
      <c r="AY444" s="290"/>
      <c r="AZ444" s="290"/>
      <c r="BA444" s="290"/>
      <c r="BB444" s="290"/>
      <c r="BC444" s="290"/>
      <c r="BD444" s="290"/>
      <c r="BE444" s="290"/>
      <c r="BF444" s="290"/>
      <c r="BG444" s="290"/>
      <c r="BH444" s="290"/>
      <c r="BI444" s="290"/>
      <c r="BJ444" s="290"/>
      <c r="BK444" s="290"/>
      <c r="BL444" s="290"/>
      <c r="BM444" s="290"/>
      <c r="BN444" s="290"/>
      <c r="BO444" s="290"/>
      <c r="BP444" s="290"/>
      <c r="BQ444" s="290"/>
      <c r="BR444" s="290"/>
      <c r="BS444" s="290"/>
      <c r="BT444" s="290"/>
      <c r="BU444" s="290"/>
      <c r="BV444" s="290"/>
      <c r="BW444" s="290"/>
      <c r="BX444" s="290"/>
      <c r="BY444" s="290"/>
      <c r="BZ444" s="290"/>
      <c r="CA444" s="290"/>
      <c r="CB444" s="290"/>
      <c r="CC444" s="290"/>
      <c r="CD444" s="290"/>
      <c r="CE444" s="290"/>
      <c r="CF444" s="290"/>
      <c r="CG444" s="290"/>
      <c r="CH444" s="290"/>
      <c r="CI444" s="290"/>
      <c r="CJ444" s="290"/>
      <c r="CK444" s="290"/>
      <c r="CL444" s="290"/>
      <c r="CM444" s="290"/>
      <c r="CN444" s="290"/>
      <c r="CO444" s="290"/>
      <c r="CP444" s="290"/>
      <c r="CQ444" s="290"/>
      <c r="CR444" s="290"/>
      <c r="CS444" s="290"/>
      <c r="CT444" s="290"/>
      <c r="CU444" s="290"/>
      <c r="CV444" s="290"/>
      <c r="CW444" s="290"/>
      <c r="CX444" s="290"/>
      <c r="CY444" s="290"/>
      <c r="CZ444" s="290"/>
      <c r="DA444" s="290"/>
      <c r="DB444" s="290"/>
      <c r="DC444" s="290"/>
      <c r="DD444" s="290"/>
      <c r="DE444" s="290"/>
      <c r="DF444" s="290"/>
      <c r="DG444" s="290"/>
      <c r="DH444" s="290"/>
      <c r="DI444" s="290"/>
      <c r="DJ444" s="290"/>
      <c r="DK444" s="290"/>
      <c r="DL444" s="290"/>
      <c r="DM444" s="290"/>
      <c r="DN444" s="290"/>
      <c r="DO444" s="290"/>
      <c r="DP444" s="290"/>
      <c r="DQ444" s="290"/>
      <c r="DR444" s="290"/>
      <c r="DS444" s="290"/>
      <c r="DT444" s="290"/>
      <c r="DU444" s="290"/>
      <c r="DV444" s="290"/>
      <c r="DW444" s="290"/>
      <c r="DX444" s="290"/>
      <c r="DY444" s="290"/>
      <c r="DZ444" s="290"/>
      <c r="EA444" s="290"/>
      <c r="EB444" s="290"/>
      <c r="EC444" s="290"/>
      <c r="ED444" s="290"/>
      <c r="EE444" s="290"/>
      <c r="EF444" s="290"/>
      <c r="EG444" s="290"/>
      <c r="EH444" s="290"/>
      <c r="EI444" s="290"/>
      <c r="EJ444" s="290"/>
      <c r="EK444" s="290"/>
      <c r="EL444" s="290"/>
      <c r="EM444" s="290"/>
      <c r="EN444" s="290"/>
      <c r="EO444" s="290"/>
      <c r="EP444" s="290"/>
      <c r="EQ444" s="290"/>
      <c r="ER444" s="290"/>
      <c r="ES444" s="290"/>
      <c r="ET444" s="290"/>
      <c r="EU444" s="290"/>
      <c r="EV444" s="290"/>
      <c r="EW444" s="290"/>
      <c r="EX444" s="290"/>
      <c r="EY444" s="290"/>
      <c r="EZ444" s="290"/>
      <c r="FA444" s="290"/>
      <c r="FB444" s="290"/>
      <c r="FC444" s="290"/>
      <c r="FD444" s="290"/>
      <c r="FE444" s="290"/>
      <c r="FF444" s="290"/>
      <c r="FG444" s="290"/>
      <c r="FH444" s="290"/>
      <c r="FI444" s="290"/>
      <c r="FJ444" s="290"/>
      <c r="FK444" s="290"/>
      <c r="FL444" s="290"/>
      <c r="FM444" s="290"/>
      <c r="FN444" s="290"/>
      <c r="FO444" s="290"/>
      <c r="FP444" s="290"/>
      <c r="FQ444" s="290"/>
      <c r="FR444" s="290"/>
      <c r="FS444" s="290"/>
      <c r="FT444" s="290"/>
      <c r="FU444" s="290"/>
      <c r="FV444" s="290"/>
      <c r="FW444" s="290"/>
      <c r="FX444" s="290"/>
      <c r="FY444" s="290"/>
      <c r="FZ444" s="290"/>
      <c r="GA444" s="290"/>
      <c r="GB444" s="290"/>
      <c r="GC444" s="290"/>
      <c r="GD444" s="290"/>
      <c r="GE444" s="290"/>
      <c r="GF444" s="290"/>
      <c r="GG444" s="290"/>
      <c r="GH444" s="290"/>
      <c r="GI444" s="290"/>
      <c r="GJ444" s="290"/>
      <c r="GK444" s="290"/>
      <c r="GL444" s="290"/>
      <c r="GM444" s="290"/>
      <c r="GN444" s="290"/>
      <c r="GO444" s="290"/>
      <c r="GP444" s="290"/>
      <c r="GQ444" s="290"/>
      <c r="GR444" s="290"/>
      <c r="GS444" s="290"/>
      <c r="GT444" s="290"/>
      <c r="GU444" s="290"/>
      <c r="GV444" s="290"/>
      <c r="GW444" s="290"/>
    </row>
    <row r="445" spans="1:205" s="94" customFormat="1" ht="54.75" customHeight="1">
      <c r="A445" s="292"/>
      <c r="B445" s="97" t="s">
        <v>137</v>
      </c>
      <c r="C445" s="34">
        <v>100</v>
      </c>
      <c r="D445" s="34"/>
      <c r="E445" s="34"/>
      <c r="F445" s="197"/>
      <c r="G445" s="197"/>
      <c r="H445" s="197"/>
      <c r="I445" s="197"/>
      <c r="J445" s="197"/>
      <c r="K445" s="197">
        <f>SUM(K446:K447)</f>
        <v>45.187200000000004</v>
      </c>
      <c r="L445" s="197"/>
      <c r="M445" s="197"/>
      <c r="N445" s="197"/>
      <c r="O445" s="197"/>
      <c r="P445" s="198"/>
      <c r="Q445" s="198"/>
      <c r="R445" s="197"/>
      <c r="S445" s="197"/>
      <c r="T445" s="292"/>
      <c r="U445" s="292"/>
      <c r="V445" s="292"/>
      <c r="W445" s="292"/>
      <c r="X445" s="292"/>
      <c r="Y445" s="292"/>
      <c r="Z445" s="292"/>
      <c r="AA445" s="292"/>
      <c r="AB445" s="292"/>
      <c r="AC445" s="292"/>
      <c r="AD445" s="292"/>
      <c r="AE445" s="292"/>
      <c r="AF445" s="292"/>
      <c r="AG445" s="292"/>
      <c r="AH445" s="292"/>
      <c r="AI445" s="292"/>
      <c r="AJ445" s="292"/>
      <c r="AK445" s="292"/>
      <c r="AL445" s="292"/>
      <c r="AM445" s="292"/>
      <c r="AN445" s="292"/>
      <c r="AO445" s="292"/>
      <c r="AP445" s="292"/>
      <c r="AQ445" s="292"/>
      <c r="AR445" s="292"/>
      <c r="AS445" s="292"/>
      <c r="AT445" s="292"/>
      <c r="AU445" s="292"/>
      <c r="AV445" s="292"/>
      <c r="AW445" s="292"/>
      <c r="AX445" s="292"/>
      <c r="AY445" s="292"/>
      <c r="AZ445" s="292"/>
      <c r="BA445" s="292"/>
      <c r="BB445" s="292"/>
      <c r="BC445" s="292"/>
      <c r="BD445" s="292"/>
      <c r="BE445" s="292"/>
      <c r="BF445" s="292"/>
      <c r="BG445" s="292"/>
      <c r="BH445" s="292"/>
      <c r="BI445" s="292"/>
      <c r="BJ445" s="292"/>
      <c r="BK445" s="292"/>
      <c r="BL445" s="292"/>
      <c r="BM445" s="292"/>
      <c r="BN445" s="292"/>
      <c r="BO445" s="292"/>
      <c r="BP445" s="292"/>
      <c r="BQ445" s="292"/>
      <c r="BR445" s="292"/>
      <c r="BS445" s="292"/>
      <c r="BT445" s="292"/>
      <c r="BU445" s="292"/>
      <c r="BV445" s="292"/>
      <c r="BW445" s="292"/>
      <c r="BX445" s="292"/>
      <c r="BY445" s="292"/>
      <c r="BZ445" s="292"/>
      <c r="CA445" s="292"/>
      <c r="CB445" s="292"/>
      <c r="CC445" s="292"/>
      <c r="CD445" s="292"/>
      <c r="CE445" s="292"/>
      <c r="CF445" s="292"/>
      <c r="CG445" s="292"/>
      <c r="CH445" s="292"/>
      <c r="CI445" s="292"/>
      <c r="CJ445" s="292"/>
      <c r="CK445" s="292"/>
      <c r="CL445" s="292"/>
      <c r="CM445" s="292"/>
      <c r="CN445" s="292"/>
      <c r="CO445" s="292"/>
      <c r="CP445" s="292"/>
      <c r="CQ445" s="292"/>
      <c r="CR445" s="292"/>
      <c r="CS445" s="292"/>
      <c r="CT445" s="292"/>
      <c r="CU445" s="292"/>
      <c r="CV445" s="292"/>
      <c r="CW445" s="292"/>
      <c r="CX445" s="292"/>
      <c r="CY445" s="292"/>
      <c r="CZ445" s="292"/>
      <c r="DA445" s="292"/>
      <c r="DB445" s="292"/>
      <c r="DC445" s="292"/>
      <c r="DD445" s="292"/>
      <c r="DE445" s="292"/>
      <c r="DF445" s="292"/>
      <c r="DG445" s="292"/>
      <c r="DH445" s="292"/>
      <c r="DI445" s="292"/>
      <c r="DJ445" s="292"/>
      <c r="DK445" s="292"/>
      <c r="DL445" s="292"/>
      <c r="DM445" s="292"/>
      <c r="DN445" s="292"/>
      <c r="DO445" s="292"/>
      <c r="DP445" s="292"/>
      <c r="DQ445" s="292"/>
      <c r="DR445" s="292"/>
      <c r="DS445" s="292"/>
      <c r="DT445" s="292"/>
      <c r="DU445" s="292"/>
      <c r="DV445" s="292"/>
      <c r="DW445" s="292"/>
      <c r="DX445" s="292"/>
      <c r="DY445" s="292"/>
      <c r="DZ445" s="292"/>
      <c r="EA445" s="292"/>
      <c r="EB445" s="292"/>
      <c r="EC445" s="292"/>
      <c r="ED445" s="292"/>
      <c r="EE445" s="292"/>
      <c r="EF445" s="292"/>
      <c r="EG445" s="292"/>
      <c r="EH445" s="292"/>
      <c r="EI445" s="292"/>
      <c r="EJ445" s="292"/>
      <c r="EK445" s="292"/>
      <c r="EL445" s="292"/>
      <c r="EM445" s="292"/>
      <c r="EN445" s="292"/>
      <c r="EO445" s="292"/>
      <c r="EP445" s="292"/>
      <c r="EQ445" s="292"/>
      <c r="ER445" s="292"/>
      <c r="ES445" s="292"/>
      <c r="ET445" s="292"/>
      <c r="EU445" s="292"/>
      <c r="EV445" s="292"/>
      <c r="EW445" s="292"/>
      <c r="EX445" s="292"/>
      <c r="EY445" s="292"/>
      <c r="EZ445" s="292"/>
      <c r="FA445" s="292"/>
      <c r="FB445" s="292"/>
      <c r="FC445" s="292"/>
      <c r="FD445" s="292"/>
      <c r="FE445" s="292"/>
      <c r="FF445" s="292"/>
      <c r="FG445" s="292"/>
      <c r="FH445" s="292"/>
      <c r="FI445" s="292"/>
      <c r="FJ445" s="292"/>
      <c r="FK445" s="292"/>
      <c r="FL445" s="292"/>
      <c r="FM445" s="292"/>
      <c r="FN445" s="292"/>
      <c r="FO445" s="292"/>
      <c r="FP445" s="292"/>
      <c r="FQ445" s="292"/>
      <c r="FR445" s="292"/>
      <c r="FS445" s="292"/>
      <c r="FT445" s="292"/>
      <c r="FU445" s="292"/>
      <c r="FV445" s="292"/>
      <c r="FW445" s="292"/>
      <c r="FX445" s="292"/>
      <c r="FY445" s="292"/>
      <c r="FZ445" s="292"/>
      <c r="GA445" s="292"/>
      <c r="GB445" s="292"/>
      <c r="GC445" s="292"/>
      <c r="GD445" s="292"/>
      <c r="GE445" s="292"/>
      <c r="GF445" s="292"/>
      <c r="GG445" s="292"/>
      <c r="GH445" s="292"/>
      <c r="GI445" s="292"/>
      <c r="GJ445" s="292"/>
      <c r="GK445" s="292"/>
      <c r="GL445" s="292"/>
      <c r="GM445" s="292"/>
      <c r="GN445" s="292"/>
      <c r="GO445" s="292"/>
      <c r="GP445" s="292"/>
      <c r="GQ445" s="292"/>
      <c r="GR445" s="292"/>
      <c r="GS445" s="292"/>
      <c r="GT445" s="292"/>
      <c r="GU445" s="292"/>
      <c r="GV445" s="292"/>
      <c r="GW445" s="292"/>
    </row>
    <row r="446" spans="1:205" s="18" customFormat="1" ht="54.75" customHeight="1">
      <c r="A446" s="290"/>
      <c r="B446" s="108" t="s">
        <v>138</v>
      </c>
      <c r="C446" s="190"/>
      <c r="D446" s="40">
        <v>118</v>
      </c>
      <c r="E446" s="40">
        <v>118</v>
      </c>
      <c r="F446" s="190"/>
      <c r="G446" s="190"/>
      <c r="H446" s="190"/>
      <c r="I446" s="190"/>
      <c r="J446" s="190">
        <v>380</v>
      </c>
      <c r="K446" s="190">
        <f>J446*D446/1000</f>
        <v>44.84</v>
      </c>
      <c r="L446" s="190"/>
      <c r="M446" s="190"/>
      <c r="N446" s="190"/>
      <c r="O446" s="190"/>
      <c r="P446" s="191"/>
      <c r="Q446" s="191"/>
      <c r="R446" s="190"/>
      <c r="S446" s="190"/>
      <c r="T446" s="290"/>
      <c r="U446" s="290"/>
      <c r="V446" s="290"/>
      <c r="W446" s="290"/>
      <c r="X446" s="290"/>
      <c r="Y446" s="290"/>
      <c r="Z446" s="290"/>
      <c r="AA446" s="290"/>
      <c r="AB446" s="290"/>
      <c r="AC446" s="290"/>
      <c r="AD446" s="290"/>
      <c r="AE446" s="290"/>
      <c r="AF446" s="290"/>
      <c r="AG446" s="290"/>
      <c r="AH446" s="290"/>
      <c r="AI446" s="290"/>
      <c r="AJ446" s="290"/>
      <c r="AK446" s="290"/>
      <c r="AL446" s="290"/>
      <c r="AM446" s="290"/>
      <c r="AN446" s="290"/>
      <c r="AO446" s="290"/>
      <c r="AP446" s="290"/>
      <c r="AQ446" s="290"/>
      <c r="AR446" s="290"/>
      <c r="AS446" s="290"/>
      <c r="AT446" s="290"/>
      <c r="AU446" s="290"/>
      <c r="AV446" s="290"/>
      <c r="AW446" s="290"/>
      <c r="AX446" s="290"/>
      <c r="AY446" s="290"/>
      <c r="AZ446" s="290"/>
      <c r="BA446" s="290"/>
      <c r="BB446" s="290"/>
      <c r="BC446" s="290"/>
      <c r="BD446" s="290"/>
      <c r="BE446" s="290"/>
      <c r="BF446" s="290"/>
      <c r="BG446" s="290"/>
      <c r="BH446" s="290"/>
      <c r="BI446" s="290"/>
      <c r="BJ446" s="290"/>
      <c r="BK446" s="290"/>
      <c r="BL446" s="290"/>
      <c r="BM446" s="290"/>
      <c r="BN446" s="290"/>
      <c r="BO446" s="290"/>
      <c r="BP446" s="290"/>
      <c r="BQ446" s="290"/>
      <c r="BR446" s="290"/>
      <c r="BS446" s="290"/>
      <c r="BT446" s="290"/>
      <c r="BU446" s="290"/>
      <c r="BV446" s="290"/>
      <c r="BW446" s="290"/>
      <c r="BX446" s="290"/>
      <c r="BY446" s="290"/>
      <c r="BZ446" s="290"/>
      <c r="CA446" s="290"/>
      <c r="CB446" s="290"/>
      <c r="CC446" s="290"/>
      <c r="CD446" s="290"/>
      <c r="CE446" s="290"/>
      <c r="CF446" s="290"/>
      <c r="CG446" s="290"/>
      <c r="CH446" s="290"/>
      <c r="CI446" s="290"/>
      <c r="CJ446" s="290"/>
      <c r="CK446" s="290"/>
      <c r="CL446" s="290"/>
      <c r="CM446" s="290"/>
      <c r="CN446" s="290"/>
      <c r="CO446" s="290"/>
      <c r="CP446" s="290"/>
      <c r="CQ446" s="290"/>
      <c r="CR446" s="290"/>
      <c r="CS446" s="290"/>
      <c r="CT446" s="290"/>
      <c r="CU446" s="290"/>
      <c r="CV446" s="290"/>
      <c r="CW446" s="290"/>
      <c r="CX446" s="290"/>
      <c r="CY446" s="290"/>
      <c r="CZ446" s="290"/>
      <c r="DA446" s="290"/>
      <c r="DB446" s="290"/>
      <c r="DC446" s="290"/>
      <c r="DD446" s="290"/>
      <c r="DE446" s="290"/>
      <c r="DF446" s="290"/>
      <c r="DG446" s="290"/>
      <c r="DH446" s="290"/>
      <c r="DI446" s="290"/>
      <c r="DJ446" s="290"/>
      <c r="DK446" s="290"/>
      <c r="DL446" s="290"/>
      <c r="DM446" s="290"/>
      <c r="DN446" s="290"/>
      <c r="DO446" s="290"/>
      <c r="DP446" s="290"/>
      <c r="DQ446" s="290"/>
      <c r="DR446" s="290"/>
      <c r="DS446" s="290"/>
      <c r="DT446" s="290"/>
      <c r="DU446" s="290"/>
      <c r="DV446" s="290"/>
      <c r="DW446" s="290"/>
      <c r="DX446" s="290"/>
      <c r="DY446" s="290"/>
      <c r="DZ446" s="290"/>
      <c r="EA446" s="290"/>
      <c r="EB446" s="290"/>
      <c r="EC446" s="290"/>
      <c r="ED446" s="290"/>
      <c r="EE446" s="290"/>
      <c r="EF446" s="290"/>
      <c r="EG446" s="290"/>
      <c r="EH446" s="290"/>
      <c r="EI446" s="290"/>
      <c r="EJ446" s="290"/>
      <c r="EK446" s="290"/>
      <c r="EL446" s="290"/>
      <c r="EM446" s="290"/>
      <c r="EN446" s="290"/>
      <c r="EO446" s="290"/>
      <c r="EP446" s="290"/>
      <c r="EQ446" s="290"/>
      <c r="ER446" s="290"/>
      <c r="ES446" s="290"/>
      <c r="ET446" s="290"/>
      <c r="EU446" s="290"/>
      <c r="EV446" s="290"/>
      <c r="EW446" s="290"/>
      <c r="EX446" s="290"/>
      <c r="EY446" s="290"/>
      <c r="EZ446" s="290"/>
      <c r="FA446" s="290"/>
      <c r="FB446" s="290"/>
      <c r="FC446" s="290"/>
      <c r="FD446" s="290"/>
      <c r="FE446" s="290"/>
      <c r="FF446" s="290"/>
      <c r="FG446" s="290"/>
      <c r="FH446" s="290"/>
      <c r="FI446" s="290"/>
      <c r="FJ446" s="290"/>
      <c r="FK446" s="290"/>
      <c r="FL446" s="290"/>
      <c r="FM446" s="290"/>
      <c r="FN446" s="290"/>
      <c r="FO446" s="290"/>
      <c r="FP446" s="290"/>
      <c r="FQ446" s="290"/>
      <c r="FR446" s="290"/>
      <c r="FS446" s="290"/>
      <c r="FT446" s="290"/>
      <c r="FU446" s="290"/>
      <c r="FV446" s="290"/>
      <c r="FW446" s="290"/>
      <c r="FX446" s="290"/>
      <c r="FY446" s="290"/>
      <c r="FZ446" s="290"/>
      <c r="GA446" s="290"/>
      <c r="GB446" s="290"/>
      <c r="GC446" s="290"/>
      <c r="GD446" s="290"/>
      <c r="GE446" s="290"/>
      <c r="GF446" s="290"/>
      <c r="GG446" s="290"/>
      <c r="GH446" s="290"/>
      <c r="GI446" s="290"/>
      <c r="GJ446" s="290"/>
      <c r="GK446" s="290"/>
      <c r="GL446" s="290"/>
      <c r="GM446" s="290"/>
      <c r="GN446" s="290"/>
      <c r="GO446" s="290"/>
      <c r="GP446" s="290"/>
      <c r="GQ446" s="290"/>
      <c r="GR446" s="290"/>
      <c r="GS446" s="290"/>
      <c r="GT446" s="290"/>
      <c r="GU446" s="290"/>
      <c r="GV446" s="290"/>
      <c r="GW446" s="290"/>
    </row>
    <row r="447" spans="1:205" s="18" customFormat="1" ht="36.75" customHeight="1">
      <c r="A447" s="290"/>
      <c r="B447" s="108" t="s">
        <v>48</v>
      </c>
      <c r="C447" s="190"/>
      <c r="D447" s="40">
        <v>2</v>
      </c>
      <c r="E447" s="40">
        <v>2</v>
      </c>
      <c r="F447" s="190"/>
      <c r="G447" s="190"/>
      <c r="H447" s="190"/>
      <c r="I447" s="190"/>
      <c r="J447" s="190">
        <v>173.6</v>
      </c>
      <c r="K447" s="190">
        <f>J447*D447/1000</f>
        <v>0.3472</v>
      </c>
      <c r="L447" s="190"/>
      <c r="M447" s="190"/>
      <c r="N447" s="190"/>
      <c r="O447" s="190"/>
      <c r="P447" s="191"/>
      <c r="Q447" s="191"/>
      <c r="R447" s="190"/>
      <c r="S447" s="190"/>
      <c r="T447" s="290"/>
      <c r="U447" s="290"/>
      <c r="V447" s="290"/>
      <c r="W447" s="290"/>
      <c r="X447" s="290"/>
      <c r="Y447" s="290"/>
      <c r="Z447" s="290"/>
      <c r="AA447" s="290"/>
      <c r="AB447" s="290"/>
      <c r="AC447" s="290"/>
      <c r="AD447" s="290"/>
      <c r="AE447" s="290"/>
      <c r="AF447" s="290"/>
      <c r="AG447" s="290"/>
      <c r="AH447" s="290"/>
      <c r="AI447" s="290"/>
      <c r="AJ447" s="290"/>
      <c r="AK447" s="290"/>
      <c r="AL447" s="290"/>
      <c r="AM447" s="290"/>
      <c r="AN447" s="290"/>
      <c r="AO447" s="290"/>
      <c r="AP447" s="290"/>
      <c r="AQ447" s="290"/>
      <c r="AR447" s="290"/>
      <c r="AS447" s="290"/>
      <c r="AT447" s="290"/>
      <c r="AU447" s="290"/>
      <c r="AV447" s="290"/>
      <c r="AW447" s="290"/>
      <c r="AX447" s="290"/>
      <c r="AY447" s="290"/>
      <c r="AZ447" s="290"/>
      <c r="BA447" s="290"/>
      <c r="BB447" s="290"/>
      <c r="BC447" s="290"/>
      <c r="BD447" s="290"/>
      <c r="BE447" s="290"/>
      <c r="BF447" s="290"/>
      <c r="BG447" s="290"/>
      <c r="BH447" s="290"/>
      <c r="BI447" s="290"/>
      <c r="BJ447" s="290"/>
      <c r="BK447" s="290"/>
      <c r="BL447" s="290"/>
      <c r="BM447" s="290"/>
      <c r="BN447" s="290"/>
      <c r="BO447" s="290"/>
      <c r="BP447" s="290"/>
      <c r="BQ447" s="290"/>
      <c r="BR447" s="290"/>
      <c r="BS447" s="290"/>
      <c r="BT447" s="290"/>
      <c r="BU447" s="290"/>
      <c r="BV447" s="290"/>
      <c r="BW447" s="290"/>
      <c r="BX447" s="290"/>
      <c r="BY447" s="290"/>
      <c r="BZ447" s="290"/>
      <c r="CA447" s="290"/>
      <c r="CB447" s="290"/>
      <c r="CC447" s="290"/>
      <c r="CD447" s="290"/>
      <c r="CE447" s="290"/>
      <c r="CF447" s="290"/>
      <c r="CG447" s="290"/>
      <c r="CH447" s="290"/>
      <c r="CI447" s="290"/>
      <c r="CJ447" s="290"/>
      <c r="CK447" s="290"/>
      <c r="CL447" s="290"/>
      <c r="CM447" s="290"/>
      <c r="CN447" s="290"/>
      <c r="CO447" s="290"/>
      <c r="CP447" s="290"/>
      <c r="CQ447" s="290"/>
      <c r="CR447" s="290"/>
      <c r="CS447" s="290"/>
      <c r="CT447" s="290"/>
      <c r="CU447" s="290"/>
      <c r="CV447" s="290"/>
      <c r="CW447" s="290"/>
      <c r="CX447" s="290"/>
      <c r="CY447" s="290"/>
      <c r="CZ447" s="290"/>
      <c r="DA447" s="290"/>
      <c r="DB447" s="290"/>
      <c r="DC447" s="290"/>
      <c r="DD447" s="290"/>
      <c r="DE447" s="290"/>
      <c r="DF447" s="290"/>
      <c r="DG447" s="290"/>
      <c r="DH447" s="290"/>
      <c r="DI447" s="290"/>
      <c r="DJ447" s="290"/>
      <c r="DK447" s="290"/>
      <c r="DL447" s="290"/>
      <c r="DM447" s="290"/>
      <c r="DN447" s="290"/>
      <c r="DO447" s="290"/>
      <c r="DP447" s="290"/>
      <c r="DQ447" s="290"/>
      <c r="DR447" s="290"/>
      <c r="DS447" s="290"/>
      <c r="DT447" s="290"/>
      <c r="DU447" s="290"/>
      <c r="DV447" s="290"/>
      <c r="DW447" s="290"/>
      <c r="DX447" s="290"/>
      <c r="DY447" s="290"/>
      <c r="DZ447" s="290"/>
      <c r="EA447" s="290"/>
      <c r="EB447" s="290"/>
      <c r="EC447" s="290"/>
      <c r="ED447" s="290"/>
      <c r="EE447" s="290"/>
      <c r="EF447" s="290"/>
      <c r="EG447" s="290"/>
      <c r="EH447" s="290"/>
      <c r="EI447" s="290"/>
      <c r="EJ447" s="290"/>
      <c r="EK447" s="290"/>
      <c r="EL447" s="290"/>
      <c r="EM447" s="290"/>
      <c r="EN447" s="290"/>
      <c r="EO447" s="290"/>
      <c r="EP447" s="290"/>
      <c r="EQ447" s="290"/>
      <c r="ER447" s="290"/>
      <c r="ES447" s="290"/>
      <c r="ET447" s="290"/>
      <c r="EU447" s="290"/>
      <c r="EV447" s="290"/>
      <c r="EW447" s="290"/>
      <c r="EX447" s="290"/>
      <c r="EY447" s="290"/>
      <c r="EZ447" s="290"/>
      <c r="FA447" s="290"/>
      <c r="FB447" s="290"/>
      <c r="FC447" s="290"/>
      <c r="FD447" s="290"/>
      <c r="FE447" s="290"/>
      <c r="FF447" s="290"/>
      <c r="FG447" s="290"/>
      <c r="FH447" s="290"/>
      <c r="FI447" s="290"/>
      <c r="FJ447" s="290"/>
      <c r="FK447" s="290"/>
      <c r="FL447" s="290"/>
      <c r="FM447" s="290"/>
      <c r="FN447" s="290"/>
      <c r="FO447" s="290"/>
      <c r="FP447" s="290"/>
      <c r="FQ447" s="290"/>
      <c r="FR447" s="290"/>
      <c r="FS447" s="290"/>
      <c r="FT447" s="290"/>
      <c r="FU447" s="290"/>
      <c r="FV447" s="290"/>
      <c r="FW447" s="290"/>
      <c r="FX447" s="290"/>
      <c r="FY447" s="290"/>
      <c r="FZ447" s="290"/>
      <c r="GA447" s="290"/>
      <c r="GB447" s="290"/>
      <c r="GC447" s="290"/>
      <c r="GD447" s="290"/>
      <c r="GE447" s="290"/>
      <c r="GF447" s="290"/>
      <c r="GG447" s="290"/>
      <c r="GH447" s="290"/>
      <c r="GI447" s="290"/>
      <c r="GJ447" s="290"/>
      <c r="GK447" s="290"/>
      <c r="GL447" s="290"/>
      <c r="GM447" s="290"/>
      <c r="GN447" s="290"/>
      <c r="GO447" s="290"/>
      <c r="GP447" s="290"/>
      <c r="GQ447" s="290"/>
      <c r="GR447" s="290"/>
      <c r="GS447" s="290"/>
      <c r="GT447" s="290"/>
      <c r="GU447" s="290"/>
      <c r="GV447" s="290"/>
      <c r="GW447" s="290"/>
    </row>
    <row r="448" spans="1:205" s="49" customFormat="1" ht="39.75" customHeight="1">
      <c r="A448" s="293"/>
      <c r="B448" s="97" t="s">
        <v>117</v>
      </c>
      <c r="C448" s="34">
        <v>25</v>
      </c>
      <c r="D448" s="34"/>
      <c r="E448" s="34"/>
      <c r="F448" s="34">
        <v>0.5</v>
      </c>
      <c r="G448" s="34">
        <v>4.9</v>
      </c>
      <c r="H448" s="34">
        <v>1.8</v>
      </c>
      <c r="I448" s="78">
        <v>54</v>
      </c>
      <c r="J448" s="34"/>
      <c r="K448" s="34">
        <f>SUM(K449:K455)</f>
        <v>1.948521</v>
      </c>
      <c r="L448" s="34">
        <v>0.58</v>
      </c>
      <c r="M448" s="34">
        <v>0.02</v>
      </c>
      <c r="N448" s="34">
        <v>14.08</v>
      </c>
      <c r="O448" s="34">
        <v>0.1</v>
      </c>
      <c r="P448" s="74">
        <v>12.17</v>
      </c>
      <c r="Q448" s="74">
        <v>12.16</v>
      </c>
      <c r="R448" s="34">
        <v>4</v>
      </c>
      <c r="S448" s="34">
        <v>0.13</v>
      </c>
      <c r="T448" s="293"/>
      <c r="U448" s="293"/>
      <c r="V448" s="293"/>
      <c r="W448" s="293"/>
      <c r="X448" s="293"/>
      <c r="Y448" s="293"/>
      <c r="Z448" s="293"/>
      <c r="AA448" s="293"/>
      <c r="AB448" s="293"/>
      <c r="AC448" s="293"/>
      <c r="AD448" s="293"/>
      <c r="AE448" s="293"/>
      <c r="AF448" s="293"/>
      <c r="AG448" s="293"/>
      <c r="AH448" s="293"/>
      <c r="AI448" s="293"/>
      <c r="AJ448" s="293"/>
      <c r="AK448" s="293"/>
      <c r="AL448" s="293"/>
      <c r="AM448" s="293"/>
      <c r="AN448" s="293"/>
      <c r="AO448" s="293"/>
      <c r="AP448" s="293"/>
      <c r="AQ448" s="293"/>
      <c r="AR448" s="293"/>
      <c r="AS448" s="293"/>
      <c r="AT448" s="293"/>
      <c r="AU448" s="293"/>
      <c r="AV448" s="293"/>
      <c r="AW448" s="293"/>
      <c r="AX448" s="293"/>
      <c r="AY448" s="293"/>
      <c r="AZ448" s="293"/>
      <c r="BA448" s="293"/>
      <c r="BB448" s="293"/>
      <c r="BC448" s="293"/>
      <c r="BD448" s="293"/>
      <c r="BE448" s="293"/>
      <c r="BF448" s="293"/>
      <c r="BG448" s="293"/>
      <c r="BH448" s="293"/>
      <c r="BI448" s="293"/>
      <c r="BJ448" s="293"/>
      <c r="BK448" s="293"/>
      <c r="BL448" s="293"/>
      <c r="BM448" s="293"/>
      <c r="BN448" s="293"/>
      <c r="BO448" s="293"/>
      <c r="BP448" s="293"/>
      <c r="BQ448" s="293"/>
      <c r="BR448" s="293"/>
      <c r="BS448" s="293"/>
      <c r="BT448" s="293"/>
      <c r="BU448" s="293"/>
      <c r="BV448" s="293"/>
      <c r="BW448" s="293"/>
      <c r="BX448" s="293"/>
      <c r="BY448" s="293"/>
      <c r="BZ448" s="293"/>
      <c r="CA448" s="293"/>
      <c r="CB448" s="293"/>
      <c r="CC448" s="293"/>
      <c r="CD448" s="293"/>
      <c r="CE448" s="293"/>
      <c r="CF448" s="293"/>
      <c r="CG448" s="293"/>
      <c r="CH448" s="293"/>
      <c r="CI448" s="293"/>
      <c r="CJ448" s="293"/>
      <c r="CK448" s="293"/>
      <c r="CL448" s="293"/>
      <c r="CM448" s="293"/>
      <c r="CN448" s="293"/>
      <c r="CO448" s="293"/>
      <c r="CP448" s="293"/>
      <c r="CQ448" s="293"/>
      <c r="CR448" s="293"/>
      <c r="CS448" s="293"/>
      <c r="CT448" s="293"/>
      <c r="CU448" s="293"/>
      <c r="CV448" s="293"/>
      <c r="CW448" s="293"/>
      <c r="CX448" s="293"/>
      <c r="CY448" s="293"/>
      <c r="CZ448" s="293"/>
      <c r="DA448" s="293"/>
      <c r="DB448" s="293"/>
      <c r="DC448" s="293"/>
      <c r="DD448" s="293"/>
      <c r="DE448" s="293"/>
      <c r="DF448" s="293"/>
      <c r="DG448" s="293"/>
      <c r="DH448" s="293"/>
      <c r="DI448" s="293"/>
      <c r="DJ448" s="293"/>
      <c r="DK448" s="293"/>
      <c r="DL448" s="293"/>
      <c r="DM448" s="293"/>
      <c r="DN448" s="293"/>
      <c r="DO448" s="293"/>
      <c r="DP448" s="293"/>
      <c r="DQ448" s="293"/>
      <c r="DR448" s="293"/>
      <c r="DS448" s="293"/>
      <c r="DT448" s="293"/>
      <c r="DU448" s="293"/>
      <c r="DV448" s="293"/>
      <c r="DW448" s="293"/>
      <c r="DX448" s="293"/>
      <c r="DY448" s="293"/>
      <c r="DZ448" s="293"/>
      <c r="EA448" s="293"/>
      <c r="EB448" s="293"/>
      <c r="EC448" s="293"/>
      <c r="ED448" s="293"/>
      <c r="EE448" s="293"/>
      <c r="EF448" s="293"/>
      <c r="EG448" s="293"/>
      <c r="EH448" s="293"/>
      <c r="EI448" s="293"/>
      <c r="EJ448" s="293"/>
      <c r="EK448" s="293"/>
      <c r="EL448" s="293"/>
      <c r="EM448" s="293"/>
      <c r="EN448" s="293"/>
      <c r="EO448" s="293"/>
      <c r="EP448" s="293"/>
      <c r="EQ448" s="293"/>
      <c r="ER448" s="293"/>
      <c r="ES448" s="293"/>
      <c r="ET448" s="293"/>
      <c r="EU448" s="293"/>
      <c r="EV448" s="293"/>
      <c r="EW448" s="293"/>
      <c r="EX448" s="293"/>
      <c r="EY448" s="293"/>
      <c r="EZ448" s="293"/>
      <c r="FA448" s="293"/>
      <c r="FB448" s="293"/>
      <c r="FC448" s="293"/>
      <c r="FD448" s="293"/>
      <c r="FE448" s="293"/>
      <c r="FF448" s="293"/>
      <c r="FG448" s="293"/>
      <c r="FH448" s="293"/>
      <c r="FI448" s="293"/>
      <c r="FJ448" s="293"/>
      <c r="FK448" s="293"/>
      <c r="FL448" s="293"/>
      <c r="FM448" s="293"/>
      <c r="FN448" s="293"/>
      <c r="FO448" s="293"/>
      <c r="FP448" s="293"/>
      <c r="FQ448" s="293"/>
      <c r="FR448" s="293"/>
      <c r="FS448" s="293"/>
      <c r="FT448" s="293"/>
      <c r="FU448" s="293"/>
      <c r="FV448" s="293"/>
      <c r="FW448" s="293"/>
      <c r="FX448" s="293"/>
      <c r="FY448" s="293"/>
      <c r="FZ448" s="293"/>
      <c r="GA448" s="293"/>
      <c r="GB448" s="293"/>
      <c r="GC448" s="293"/>
      <c r="GD448" s="293"/>
      <c r="GE448" s="293"/>
      <c r="GF448" s="293"/>
      <c r="GG448" s="293"/>
      <c r="GH448" s="293"/>
      <c r="GI448" s="293"/>
      <c r="GJ448" s="293"/>
      <c r="GK448" s="293"/>
      <c r="GL448" s="293"/>
      <c r="GM448" s="293"/>
      <c r="GN448" s="293"/>
      <c r="GO448" s="293"/>
      <c r="GP448" s="293"/>
      <c r="GQ448" s="293"/>
      <c r="GR448" s="293"/>
      <c r="GS448" s="293"/>
      <c r="GT448" s="293"/>
      <c r="GU448" s="293"/>
      <c r="GV448" s="293"/>
      <c r="GW448" s="293"/>
    </row>
    <row r="449" spans="1:205" s="38" customFormat="1" ht="25.5" customHeight="1">
      <c r="A449" s="283"/>
      <c r="B449" s="199" t="s">
        <v>88</v>
      </c>
      <c r="C449" s="181"/>
      <c r="D449" s="73">
        <v>6.5</v>
      </c>
      <c r="E449" s="73">
        <v>6.5</v>
      </c>
      <c r="F449" s="181"/>
      <c r="G449" s="181"/>
      <c r="H449" s="181"/>
      <c r="I449" s="181"/>
      <c r="J449" s="181">
        <v>240.2</v>
      </c>
      <c r="K449" s="181">
        <f aca="true" t="shared" si="11" ref="K449:K455">J449*D449/1000</f>
        <v>1.5613</v>
      </c>
      <c r="L449" s="181"/>
      <c r="M449" s="181"/>
      <c r="N449" s="181"/>
      <c r="O449" s="181"/>
      <c r="P449" s="183"/>
      <c r="Q449" s="183"/>
      <c r="R449" s="181"/>
      <c r="S449" s="181"/>
      <c r="T449" s="283"/>
      <c r="U449" s="283"/>
      <c r="V449" s="283"/>
      <c r="W449" s="283"/>
      <c r="X449" s="283"/>
      <c r="Y449" s="283"/>
      <c r="Z449" s="283"/>
      <c r="AA449" s="283"/>
      <c r="AB449" s="283"/>
      <c r="AC449" s="283"/>
      <c r="AD449" s="283"/>
      <c r="AE449" s="283"/>
      <c r="AF449" s="283"/>
      <c r="AG449" s="283"/>
      <c r="AH449" s="283"/>
      <c r="AI449" s="283"/>
      <c r="AJ449" s="283"/>
      <c r="AK449" s="283"/>
      <c r="AL449" s="283"/>
      <c r="AM449" s="283"/>
      <c r="AN449" s="283"/>
      <c r="AO449" s="283"/>
      <c r="AP449" s="283"/>
      <c r="AQ449" s="283"/>
      <c r="AR449" s="283"/>
      <c r="AS449" s="283"/>
      <c r="AT449" s="283"/>
      <c r="AU449" s="283"/>
      <c r="AV449" s="283"/>
      <c r="AW449" s="283"/>
      <c r="AX449" s="283"/>
      <c r="AY449" s="283"/>
      <c r="AZ449" s="283"/>
      <c r="BA449" s="283"/>
      <c r="BB449" s="283"/>
      <c r="BC449" s="283"/>
      <c r="BD449" s="283"/>
      <c r="BE449" s="283"/>
      <c r="BF449" s="283"/>
      <c r="BG449" s="283"/>
      <c r="BH449" s="283"/>
      <c r="BI449" s="283"/>
      <c r="BJ449" s="283"/>
      <c r="BK449" s="283"/>
      <c r="BL449" s="283"/>
      <c r="BM449" s="283"/>
      <c r="BN449" s="283"/>
      <c r="BO449" s="283"/>
      <c r="BP449" s="283"/>
      <c r="BQ449" s="283"/>
      <c r="BR449" s="283"/>
      <c r="BS449" s="283"/>
      <c r="BT449" s="283"/>
      <c r="BU449" s="283"/>
      <c r="BV449" s="283"/>
      <c r="BW449" s="283"/>
      <c r="BX449" s="283"/>
      <c r="BY449" s="283"/>
      <c r="BZ449" s="283"/>
      <c r="CA449" s="283"/>
      <c r="CB449" s="283"/>
      <c r="CC449" s="283"/>
      <c r="CD449" s="283"/>
      <c r="CE449" s="283"/>
      <c r="CF449" s="283"/>
      <c r="CG449" s="283"/>
      <c r="CH449" s="283"/>
      <c r="CI449" s="283"/>
      <c r="CJ449" s="283"/>
      <c r="CK449" s="283"/>
      <c r="CL449" s="283"/>
      <c r="CM449" s="283"/>
      <c r="CN449" s="283"/>
      <c r="CO449" s="283"/>
      <c r="CP449" s="283"/>
      <c r="CQ449" s="283"/>
      <c r="CR449" s="283"/>
      <c r="CS449" s="283"/>
      <c r="CT449" s="283"/>
      <c r="CU449" s="283"/>
      <c r="CV449" s="283"/>
      <c r="CW449" s="283"/>
      <c r="CX449" s="283"/>
      <c r="CY449" s="283"/>
      <c r="CZ449" s="283"/>
      <c r="DA449" s="283"/>
      <c r="DB449" s="283"/>
      <c r="DC449" s="283"/>
      <c r="DD449" s="283"/>
      <c r="DE449" s="283"/>
      <c r="DF449" s="283"/>
      <c r="DG449" s="283"/>
      <c r="DH449" s="283"/>
      <c r="DI449" s="283"/>
      <c r="DJ449" s="283"/>
      <c r="DK449" s="283"/>
      <c r="DL449" s="283"/>
      <c r="DM449" s="283"/>
      <c r="DN449" s="283"/>
      <c r="DO449" s="283"/>
      <c r="DP449" s="283"/>
      <c r="DQ449" s="283"/>
      <c r="DR449" s="283"/>
      <c r="DS449" s="283"/>
      <c r="DT449" s="283"/>
      <c r="DU449" s="283"/>
      <c r="DV449" s="283"/>
      <c r="DW449" s="283"/>
      <c r="DX449" s="283"/>
      <c r="DY449" s="283"/>
      <c r="DZ449" s="283"/>
      <c r="EA449" s="283"/>
      <c r="EB449" s="283"/>
      <c r="EC449" s="283"/>
      <c r="ED449" s="283"/>
      <c r="EE449" s="283"/>
      <c r="EF449" s="283"/>
      <c r="EG449" s="283"/>
      <c r="EH449" s="283"/>
      <c r="EI449" s="283"/>
      <c r="EJ449" s="283"/>
      <c r="EK449" s="283"/>
      <c r="EL449" s="283"/>
      <c r="EM449" s="283"/>
      <c r="EN449" s="283"/>
      <c r="EO449" s="283"/>
      <c r="EP449" s="283"/>
      <c r="EQ449" s="283"/>
      <c r="ER449" s="283"/>
      <c r="ES449" s="283"/>
      <c r="ET449" s="283"/>
      <c r="EU449" s="283"/>
      <c r="EV449" s="283"/>
      <c r="EW449" s="283"/>
      <c r="EX449" s="283"/>
      <c r="EY449" s="283"/>
      <c r="EZ449" s="283"/>
      <c r="FA449" s="283"/>
      <c r="FB449" s="283"/>
      <c r="FC449" s="283"/>
      <c r="FD449" s="283"/>
      <c r="FE449" s="283"/>
      <c r="FF449" s="283"/>
      <c r="FG449" s="283"/>
      <c r="FH449" s="283"/>
      <c r="FI449" s="283"/>
      <c r="FJ449" s="283"/>
      <c r="FK449" s="283"/>
      <c r="FL449" s="283"/>
      <c r="FM449" s="283"/>
      <c r="FN449" s="283"/>
      <c r="FO449" s="283"/>
      <c r="FP449" s="283"/>
      <c r="FQ449" s="283"/>
      <c r="FR449" s="283"/>
      <c r="FS449" s="283"/>
      <c r="FT449" s="283"/>
      <c r="FU449" s="283"/>
      <c r="FV449" s="283"/>
      <c r="FW449" s="283"/>
      <c r="FX449" s="283"/>
      <c r="FY449" s="283"/>
      <c r="FZ449" s="283"/>
      <c r="GA449" s="283"/>
      <c r="GB449" s="283"/>
      <c r="GC449" s="283"/>
      <c r="GD449" s="283"/>
      <c r="GE449" s="283"/>
      <c r="GF449" s="283"/>
      <c r="GG449" s="283"/>
      <c r="GH449" s="283"/>
      <c r="GI449" s="283"/>
      <c r="GJ449" s="283"/>
      <c r="GK449" s="283"/>
      <c r="GL449" s="283"/>
      <c r="GM449" s="283"/>
      <c r="GN449" s="283"/>
      <c r="GO449" s="283"/>
      <c r="GP449" s="283"/>
      <c r="GQ449" s="283"/>
      <c r="GR449" s="283"/>
      <c r="GS449" s="283"/>
      <c r="GT449" s="283"/>
      <c r="GU449" s="283"/>
      <c r="GV449" s="283"/>
      <c r="GW449" s="283"/>
    </row>
    <row r="450" spans="1:205" s="38" customFormat="1" ht="25.5" customHeight="1">
      <c r="A450" s="283"/>
      <c r="B450" s="199" t="s">
        <v>49</v>
      </c>
      <c r="C450" s="181"/>
      <c r="D450" s="73">
        <v>5</v>
      </c>
      <c r="E450" s="73">
        <v>5</v>
      </c>
      <c r="F450" s="181"/>
      <c r="G450" s="181"/>
      <c r="H450" s="181"/>
      <c r="I450" s="181"/>
      <c r="J450" s="181"/>
      <c r="K450" s="181"/>
      <c r="L450" s="181"/>
      <c r="M450" s="181"/>
      <c r="N450" s="181"/>
      <c r="O450" s="181"/>
      <c r="P450" s="183"/>
      <c r="Q450" s="183"/>
      <c r="R450" s="181"/>
      <c r="S450" s="181"/>
      <c r="T450" s="283"/>
      <c r="U450" s="283"/>
      <c r="V450" s="283"/>
      <c r="W450" s="283"/>
      <c r="X450" s="283"/>
      <c r="Y450" s="283"/>
      <c r="Z450" s="283"/>
      <c r="AA450" s="283"/>
      <c r="AB450" s="283"/>
      <c r="AC450" s="283"/>
      <c r="AD450" s="283"/>
      <c r="AE450" s="283"/>
      <c r="AF450" s="283"/>
      <c r="AG450" s="283"/>
      <c r="AH450" s="283"/>
      <c r="AI450" s="283"/>
      <c r="AJ450" s="283"/>
      <c r="AK450" s="283"/>
      <c r="AL450" s="283"/>
      <c r="AM450" s="283"/>
      <c r="AN450" s="283"/>
      <c r="AO450" s="283"/>
      <c r="AP450" s="283"/>
      <c r="AQ450" s="283"/>
      <c r="AR450" s="283"/>
      <c r="AS450" s="283"/>
      <c r="AT450" s="283"/>
      <c r="AU450" s="283"/>
      <c r="AV450" s="283"/>
      <c r="AW450" s="283"/>
      <c r="AX450" s="283"/>
      <c r="AY450" s="283"/>
      <c r="AZ450" s="283"/>
      <c r="BA450" s="283"/>
      <c r="BB450" s="283"/>
      <c r="BC450" s="283"/>
      <c r="BD450" s="283"/>
      <c r="BE450" s="283"/>
      <c r="BF450" s="283"/>
      <c r="BG450" s="283"/>
      <c r="BH450" s="283"/>
      <c r="BI450" s="283"/>
      <c r="BJ450" s="283"/>
      <c r="BK450" s="283"/>
      <c r="BL450" s="283"/>
      <c r="BM450" s="283"/>
      <c r="BN450" s="283"/>
      <c r="BO450" s="283"/>
      <c r="BP450" s="283"/>
      <c r="BQ450" s="283"/>
      <c r="BR450" s="283"/>
      <c r="BS450" s="283"/>
      <c r="BT450" s="283"/>
      <c r="BU450" s="283"/>
      <c r="BV450" s="283"/>
      <c r="BW450" s="283"/>
      <c r="BX450" s="283"/>
      <c r="BY450" s="283"/>
      <c r="BZ450" s="283"/>
      <c r="CA450" s="283"/>
      <c r="CB450" s="283"/>
      <c r="CC450" s="283"/>
      <c r="CD450" s="283"/>
      <c r="CE450" s="283"/>
      <c r="CF450" s="283"/>
      <c r="CG450" s="283"/>
      <c r="CH450" s="283"/>
      <c r="CI450" s="283"/>
      <c r="CJ450" s="283"/>
      <c r="CK450" s="283"/>
      <c r="CL450" s="283"/>
      <c r="CM450" s="283"/>
      <c r="CN450" s="283"/>
      <c r="CO450" s="283"/>
      <c r="CP450" s="283"/>
      <c r="CQ450" s="283"/>
      <c r="CR450" s="283"/>
      <c r="CS450" s="283"/>
      <c r="CT450" s="283"/>
      <c r="CU450" s="283"/>
      <c r="CV450" s="283"/>
      <c r="CW450" s="283"/>
      <c r="CX450" s="283"/>
      <c r="CY450" s="283"/>
      <c r="CZ450" s="283"/>
      <c r="DA450" s="283"/>
      <c r="DB450" s="283"/>
      <c r="DC450" s="283"/>
      <c r="DD450" s="283"/>
      <c r="DE450" s="283"/>
      <c r="DF450" s="283"/>
      <c r="DG450" s="283"/>
      <c r="DH450" s="283"/>
      <c r="DI450" s="283"/>
      <c r="DJ450" s="283"/>
      <c r="DK450" s="283"/>
      <c r="DL450" s="283"/>
      <c r="DM450" s="283"/>
      <c r="DN450" s="283"/>
      <c r="DO450" s="283"/>
      <c r="DP450" s="283"/>
      <c r="DQ450" s="283"/>
      <c r="DR450" s="283"/>
      <c r="DS450" s="283"/>
      <c r="DT450" s="283"/>
      <c r="DU450" s="283"/>
      <c r="DV450" s="283"/>
      <c r="DW450" s="283"/>
      <c r="DX450" s="283"/>
      <c r="DY450" s="283"/>
      <c r="DZ450" s="283"/>
      <c r="EA450" s="283"/>
      <c r="EB450" s="283"/>
      <c r="EC450" s="283"/>
      <c r="ED450" s="283"/>
      <c r="EE450" s="283"/>
      <c r="EF450" s="283"/>
      <c r="EG450" s="283"/>
      <c r="EH450" s="283"/>
      <c r="EI450" s="283"/>
      <c r="EJ450" s="283"/>
      <c r="EK450" s="283"/>
      <c r="EL450" s="283"/>
      <c r="EM450" s="283"/>
      <c r="EN450" s="283"/>
      <c r="EO450" s="283"/>
      <c r="EP450" s="283"/>
      <c r="EQ450" s="283"/>
      <c r="ER450" s="283"/>
      <c r="ES450" s="283"/>
      <c r="ET450" s="283"/>
      <c r="EU450" s="283"/>
      <c r="EV450" s="283"/>
      <c r="EW450" s="283"/>
      <c r="EX450" s="283"/>
      <c r="EY450" s="283"/>
      <c r="EZ450" s="283"/>
      <c r="FA450" s="283"/>
      <c r="FB450" s="283"/>
      <c r="FC450" s="283"/>
      <c r="FD450" s="283"/>
      <c r="FE450" s="283"/>
      <c r="FF450" s="283"/>
      <c r="FG450" s="283"/>
      <c r="FH450" s="283"/>
      <c r="FI450" s="283"/>
      <c r="FJ450" s="283"/>
      <c r="FK450" s="283"/>
      <c r="FL450" s="283"/>
      <c r="FM450" s="283"/>
      <c r="FN450" s="283"/>
      <c r="FO450" s="283"/>
      <c r="FP450" s="283"/>
      <c r="FQ450" s="283"/>
      <c r="FR450" s="283"/>
      <c r="FS450" s="283"/>
      <c r="FT450" s="283"/>
      <c r="FU450" s="283"/>
      <c r="FV450" s="283"/>
      <c r="FW450" s="283"/>
      <c r="FX450" s="283"/>
      <c r="FY450" s="283"/>
      <c r="FZ450" s="283"/>
      <c r="GA450" s="283"/>
      <c r="GB450" s="283"/>
      <c r="GC450" s="283"/>
      <c r="GD450" s="283"/>
      <c r="GE450" s="283"/>
      <c r="GF450" s="283"/>
      <c r="GG450" s="283"/>
      <c r="GH450" s="283"/>
      <c r="GI450" s="283"/>
      <c r="GJ450" s="283"/>
      <c r="GK450" s="283"/>
      <c r="GL450" s="283"/>
      <c r="GM450" s="283"/>
      <c r="GN450" s="283"/>
      <c r="GO450" s="283"/>
      <c r="GP450" s="283"/>
      <c r="GQ450" s="283"/>
      <c r="GR450" s="283"/>
      <c r="GS450" s="283"/>
      <c r="GT450" s="283"/>
      <c r="GU450" s="283"/>
      <c r="GV450" s="283"/>
      <c r="GW450" s="283"/>
    </row>
    <row r="451" spans="1:205" s="38" customFormat="1" ht="23.25" customHeight="1">
      <c r="A451" s="283"/>
      <c r="B451" s="199" t="s">
        <v>47</v>
      </c>
      <c r="C451" s="181"/>
      <c r="D451" s="73">
        <v>1.9</v>
      </c>
      <c r="E451" s="73">
        <v>1.9</v>
      </c>
      <c r="F451" s="181"/>
      <c r="G451" s="181"/>
      <c r="H451" s="181"/>
      <c r="I451" s="181"/>
      <c r="J451" s="181">
        <v>39.19</v>
      </c>
      <c r="K451" s="181">
        <f t="shared" si="11"/>
        <v>0.074461</v>
      </c>
      <c r="L451" s="181"/>
      <c r="M451" s="181"/>
      <c r="N451" s="181"/>
      <c r="O451" s="181"/>
      <c r="P451" s="183"/>
      <c r="Q451" s="183"/>
      <c r="R451" s="181"/>
      <c r="S451" s="181"/>
      <c r="T451" s="283"/>
      <c r="U451" s="283"/>
      <c r="V451" s="283"/>
      <c r="W451" s="283"/>
      <c r="X451" s="283"/>
      <c r="Y451" s="283"/>
      <c r="Z451" s="283"/>
      <c r="AA451" s="283"/>
      <c r="AB451" s="283"/>
      <c r="AC451" s="283"/>
      <c r="AD451" s="283"/>
      <c r="AE451" s="283"/>
      <c r="AF451" s="283"/>
      <c r="AG451" s="283"/>
      <c r="AH451" s="283"/>
      <c r="AI451" s="283"/>
      <c r="AJ451" s="283"/>
      <c r="AK451" s="283"/>
      <c r="AL451" s="283"/>
      <c r="AM451" s="283"/>
      <c r="AN451" s="283"/>
      <c r="AO451" s="283"/>
      <c r="AP451" s="283"/>
      <c r="AQ451" s="283"/>
      <c r="AR451" s="283"/>
      <c r="AS451" s="283"/>
      <c r="AT451" s="283"/>
      <c r="AU451" s="283"/>
      <c r="AV451" s="283"/>
      <c r="AW451" s="283"/>
      <c r="AX451" s="283"/>
      <c r="AY451" s="283"/>
      <c r="AZ451" s="283"/>
      <c r="BA451" s="283"/>
      <c r="BB451" s="283"/>
      <c r="BC451" s="283"/>
      <c r="BD451" s="283"/>
      <c r="BE451" s="283"/>
      <c r="BF451" s="283"/>
      <c r="BG451" s="283"/>
      <c r="BH451" s="283"/>
      <c r="BI451" s="283"/>
      <c r="BJ451" s="283"/>
      <c r="BK451" s="283"/>
      <c r="BL451" s="283"/>
      <c r="BM451" s="283"/>
      <c r="BN451" s="283"/>
      <c r="BO451" s="283"/>
      <c r="BP451" s="283"/>
      <c r="BQ451" s="283"/>
      <c r="BR451" s="283"/>
      <c r="BS451" s="283"/>
      <c r="BT451" s="283"/>
      <c r="BU451" s="283"/>
      <c r="BV451" s="283"/>
      <c r="BW451" s="283"/>
      <c r="BX451" s="283"/>
      <c r="BY451" s="283"/>
      <c r="BZ451" s="283"/>
      <c r="CA451" s="283"/>
      <c r="CB451" s="283"/>
      <c r="CC451" s="283"/>
      <c r="CD451" s="283"/>
      <c r="CE451" s="283"/>
      <c r="CF451" s="283"/>
      <c r="CG451" s="283"/>
      <c r="CH451" s="283"/>
      <c r="CI451" s="283"/>
      <c r="CJ451" s="283"/>
      <c r="CK451" s="283"/>
      <c r="CL451" s="283"/>
      <c r="CM451" s="283"/>
      <c r="CN451" s="283"/>
      <c r="CO451" s="283"/>
      <c r="CP451" s="283"/>
      <c r="CQ451" s="283"/>
      <c r="CR451" s="283"/>
      <c r="CS451" s="283"/>
      <c r="CT451" s="283"/>
      <c r="CU451" s="283"/>
      <c r="CV451" s="283"/>
      <c r="CW451" s="283"/>
      <c r="CX451" s="283"/>
      <c r="CY451" s="283"/>
      <c r="CZ451" s="283"/>
      <c r="DA451" s="283"/>
      <c r="DB451" s="283"/>
      <c r="DC451" s="283"/>
      <c r="DD451" s="283"/>
      <c r="DE451" s="283"/>
      <c r="DF451" s="283"/>
      <c r="DG451" s="283"/>
      <c r="DH451" s="283"/>
      <c r="DI451" s="283"/>
      <c r="DJ451" s="283"/>
      <c r="DK451" s="283"/>
      <c r="DL451" s="283"/>
      <c r="DM451" s="283"/>
      <c r="DN451" s="283"/>
      <c r="DO451" s="283"/>
      <c r="DP451" s="283"/>
      <c r="DQ451" s="283"/>
      <c r="DR451" s="283"/>
      <c r="DS451" s="283"/>
      <c r="DT451" s="283"/>
      <c r="DU451" s="283"/>
      <c r="DV451" s="283"/>
      <c r="DW451" s="283"/>
      <c r="DX451" s="283"/>
      <c r="DY451" s="283"/>
      <c r="DZ451" s="283"/>
      <c r="EA451" s="283"/>
      <c r="EB451" s="283"/>
      <c r="EC451" s="283"/>
      <c r="ED451" s="283"/>
      <c r="EE451" s="283"/>
      <c r="EF451" s="283"/>
      <c r="EG451" s="283"/>
      <c r="EH451" s="283"/>
      <c r="EI451" s="283"/>
      <c r="EJ451" s="283"/>
      <c r="EK451" s="283"/>
      <c r="EL451" s="283"/>
      <c r="EM451" s="283"/>
      <c r="EN451" s="283"/>
      <c r="EO451" s="283"/>
      <c r="EP451" s="283"/>
      <c r="EQ451" s="283"/>
      <c r="ER451" s="283"/>
      <c r="ES451" s="283"/>
      <c r="ET451" s="283"/>
      <c r="EU451" s="283"/>
      <c r="EV451" s="283"/>
      <c r="EW451" s="283"/>
      <c r="EX451" s="283"/>
      <c r="EY451" s="283"/>
      <c r="EZ451" s="283"/>
      <c r="FA451" s="283"/>
      <c r="FB451" s="283"/>
      <c r="FC451" s="283"/>
      <c r="FD451" s="283"/>
      <c r="FE451" s="283"/>
      <c r="FF451" s="283"/>
      <c r="FG451" s="283"/>
      <c r="FH451" s="283"/>
      <c r="FI451" s="283"/>
      <c r="FJ451" s="283"/>
      <c r="FK451" s="283"/>
      <c r="FL451" s="283"/>
      <c r="FM451" s="283"/>
      <c r="FN451" s="283"/>
      <c r="FO451" s="283"/>
      <c r="FP451" s="283"/>
      <c r="FQ451" s="283"/>
      <c r="FR451" s="283"/>
      <c r="FS451" s="283"/>
      <c r="FT451" s="283"/>
      <c r="FU451" s="283"/>
      <c r="FV451" s="283"/>
      <c r="FW451" s="283"/>
      <c r="FX451" s="283"/>
      <c r="FY451" s="283"/>
      <c r="FZ451" s="283"/>
      <c r="GA451" s="283"/>
      <c r="GB451" s="283"/>
      <c r="GC451" s="283"/>
      <c r="GD451" s="283"/>
      <c r="GE451" s="283"/>
      <c r="GF451" s="283"/>
      <c r="GG451" s="283"/>
      <c r="GH451" s="283"/>
      <c r="GI451" s="283"/>
      <c r="GJ451" s="283"/>
      <c r="GK451" s="283"/>
      <c r="GL451" s="283"/>
      <c r="GM451" s="283"/>
      <c r="GN451" s="283"/>
      <c r="GO451" s="283"/>
      <c r="GP451" s="283"/>
      <c r="GQ451" s="283"/>
      <c r="GR451" s="283"/>
      <c r="GS451" s="283"/>
      <c r="GT451" s="283"/>
      <c r="GU451" s="283"/>
      <c r="GV451" s="283"/>
      <c r="GW451" s="283"/>
    </row>
    <row r="452" spans="1:205" s="38" customFormat="1" ht="29.25" customHeight="1">
      <c r="A452" s="283"/>
      <c r="B452" s="199" t="s">
        <v>45</v>
      </c>
      <c r="C452" s="181"/>
      <c r="D452" s="73">
        <v>19</v>
      </c>
      <c r="E452" s="73">
        <v>19</v>
      </c>
      <c r="F452" s="181"/>
      <c r="G452" s="181"/>
      <c r="H452" s="181"/>
      <c r="I452" s="181"/>
      <c r="J452" s="181"/>
      <c r="K452" s="181">
        <f t="shared" si="11"/>
        <v>0</v>
      </c>
      <c r="L452" s="181"/>
      <c r="M452" s="181"/>
      <c r="N452" s="181"/>
      <c r="O452" s="181"/>
      <c r="P452" s="183"/>
      <c r="Q452" s="183"/>
      <c r="R452" s="181"/>
      <c r="S452" s="181"/>
      <c r="T452" s="283"/>
      <c r="U452" s="283"/>
      <c r="V452" s="283"/>
      <c r="W452" s="283"/>
      <c r="X452" s="283"/>
      <c r="Y452" s="283"/>
      <c r="Z452" s="283"/>
      <c r="AA452" s="283"/>
      <c r="AB452" s="283"/>
      <c r="AC452" s="283"/>
      <c r="AD452" s="283"/>
      <c r="AE452" s="283"/>
      <c r="AF452" s="283"/>
      <c r="AG452" s="283"/>
      <c r="AH452" s="283"/>
      <c r="AI452" s="283"/>
      <c r="AJ452" s="283"/>
      <c r="AK452" s="283"/>
      <c r="AL452" s="283"/>
      <c r="AM452" s="283"/>
      <c r="AN452" s="283"/>
      <c r="AO452" s="283"/>
      <c r="AP452" s="283"/>
      <c r="AQ452" s="283"/>
      <c r="AR452" s="283"/>
      <c r="AS452" s="283"/>
      <c r="AT452" s="283"/>
      <c r="AU452" s="283"/>
      <c r="AV452" s="283"/>
      <c r="AW452" s="283"/>
      <c r="AX452" s="283"/>
      <c r="AY452" s="283"/>
      <c r="AZ452" s="283"/>
      <c r="BA452" s="283"/>
      <c r="BB452" s="283"/>
      <c r="BC452" s="283"/>
      <c r="BD452" s="283"/>
      <c r="BE452" s="283"/>
      <c r="BF452" s="283"/>
      <c r="BG452" s="283"/>
      <c r="BH452" s="283"/>
      <c r="BI452" s="283"/>
      <c r="BJ452" s="283"/>
      <c r="BK452" s="283"/>
      <c r="BL452" s="283"/>
      <c r="BM452" s="283"/>
      <c r="BN452" s="283"/>
      <c r="BO452" s="283"/>
      <c r="BP452" s="283"/>
      <c r="BQ452" s="283"/>
      <c r="BR452" s="283"/>
      <c r="BS452" s="283"/>
      <c r="BT452" s="283"/>
      <c r="BU452" s="283"/>
      <c r="BV452" s="283"/>
      <c r="BW452" s="283"/>
      <c r="BX452" s="283"/>
      <c r="BY452" s="283"/>
      <c r="BZ452" s="283"/>
      <c r="CA452" s="283"/>
      <c r="CB452" s="283"/>
      <c r="CC452" s="283"/>
      <c r="CD452" s="283"/>
      <c r="CE452" s="283"/>
      <c r="CF452" s="283"/>
      <c r="CG452" s="283"/>
      <c r="CH452" s="283"/>
      <c r="CI452" s="283"/>
      <c r="CJ452" s="283"/>
      <c r="CK452" s="283"/>
      <c r="CL452" s="283"/>
      <c r="CM452" s="283"/>
      <c r="CN452" s="283"/>
      <c r="CO452" s="283"/>
      <c r="CP452" s="283"/>
      <c r="CQ452" s="283"/>
      <c r="CR452" s="283"/>
      <c r="CS452" s="283"/>
      <c r="CT452" s="283"/>
      <c r="CU452" s="283"/>
      <c r="CV452" s="283"/>
      <c r="CW452" s="283"/>
      <c r="CX452" s="283"/>
      <c r="CY452" s="283"/>
      <c r="CZ452" s="283"/>
      <c r="DA452" s="283"/>
      <c r="DB452" s="283"/>
      <c r="DC452" s="283"/>
      <c r="DD452" s="283"/>
      <c r="DE452" s="283"/>
      <c r="DF452" s="283"/>
      <c r="DG452" s="283"/>
      <c r="DH452" s="283"/>
      <c r="DI452" s="283"/>
      <c r="DJ452" s="283"/>
      <c r="DK452" s="283"/>
      <c r="DL452" s="283"/>
      <c r="DM452" s="283"/>
      <c r="DN452" s="283"/>
      <c r="DO452" s="283"/>
      <c r="DP452" s="283"/>
      <c r="DQ452" s="283"/>
      <c r="DR452" s="283"/>
      <c r="DS452" s="283"/>
      <c r="DT452" s="283"/>
      <c r="DU452" s="283"/>
      <c r="DV452" s="283"/>
      <c r="DW452" s="283"/>
      <c r="DX452" s="283"/>
      <c r="DY452" s="283"/>
      <c r="DZ452" s="283"/>
      <c r="EA452" s="283"/>
      <c r="EB452" s="283"/>
      <c r="EC452" s="283"/>
      <c r="ED452" s="283"/>
      <c r="EE452" s="283"/>
      <c r="EF452" s="283"/>
      <c r="EG452" s="283"/>
      <c r="EH452" s="283"/>
      <c r="EI452" s="283"/>
      <c r="EJ452" s="283"/>
      <c r="EK452" s="283"/>
      <c r="EL452" s="283"/>
      <c r="EM452" s="283"/>
      <c r="EN452" s="283"/>
      <c r="EO452" s="283"/>
      <c r="EP452" s="283"/>
      <c r="EQ452" s="283"/>
      <c r="ER452" s="283"/>
      <c r="ES452" s="283"/>
      <c r="ET452" s="283"/>
      <c r="EU452" s="283"/>
      <c r="EV452" s="283"/>
      <c r="EW452" s="283"/>
      <c r="EX452" s="283"/>
      <c r="EY452" s="283"/>
      <c r="EZ452" s="283"/>
      <c r="FA452" s="283"/>
      <c r="FB452" s="283"/>
      <c r="FC452" s="283"/>
      <c r="FD452" s="283"/>
      <c r="FE452" s="283"/>
      <c r="FF452" s="283"/>
      <c r="FG452" s="283"/>
      <c r="FH452" s="283"/>
      <c r="FI452" s="283"/>
      <c r="FJ452" s="283"/>
      <c r="FK452" s="283"/>
      <c r="FL452" s="283"/>
      <c r="FM452" s="283"/>
      <c r="FN452" s="283"/>
      <c r="FO452" s="283"/>
      <c r="FP452" s="283"/>
      <c r="FQ452" s="283"/>
      <c r="FR452" s="283"/>
      <c r="FS452" s="283"/>
      <c r="FT452" s="283"/>
      <c r="FU452" s="283"/>
      <c r="FV452" s="283"/>
      <c r="FW452" s="283"/>
      <c r="FX452" s="283"/>
      <c r="FY452" s="283"/>
      <c r="FZ452" s="283"/>
      <c r="GA452" s="283"/>
      <c r="GB452" s="283"/>
      <c r="GC452" s="283"/>
      <c r="GD452" s="283"/>
      <c r="GE452" s="283"/>
      <c r="GF452" s="283"/>
      <c r="GG452" s="283"/>
      <c r="GH452" s="283"/>
      <c r="GI452" s="283"/>
      <c r="GJ452" s="283"/>
      <c r="GK452" s="283"/>
      <c r="GL452" s="283"/>
      <c r="GM452" s="283"/>
      <c r="GN452" s="283"/>
      <c r="GO452" s="283"/>
      <c r="GP452" s="283"/>
      <c r="GQ452" s="283"/>
      <c r="GR452" s="283"/>
      <c r="GS452" s="283"/>
      <c r="GT452" s="283"/>
      <c r="GU452" s="283"/>
      <c r="GV452" s="283"/>
      <c r="GW452" s="283"/>
    </row>
    <row r="453" spans="1:205" s="38" customFormat="1" ht="48.75" customHeight="1">
      <c r="A453" s="283"/>
      <c r="B453" s="200" t="s">
        <v>109</v>
      </c>
      <c r="C453" s="181"/>
      <c r="D453" s="73">
        <v>4</v>
      </c>
      <c r="E453" s="73">
        <v>4</v>
      </c>
      <c r="F453" s="181"/>
      <c r="G453" s="181"/>
      <c r="H453" s="181"/>
      <c r="I453" s="181"/>
      <c r="J453" s="181"/>
      <c r="K453" s="181">
        <f t="shared" si="11"/>
        <v>0</v>
      </c>
      <c r="L453" s="181"/>
      <c r="M453" s="181"/>
      <c r="N453" s="181"/>
      <c r="O453" s="181"/>
      <c r="P453" s="183"/>
      <c r="Q453" s="183"/>
      <c r="R453" s="181"/>
      <c r="S453" s="181"/>
      <c r="T453" s="283"/>
      <c r="U453" s="283"/>
      <c r="V453" s="283"/>
      <c r="W453" s="283"/>
      <c r="X453" s="283"/>
      <c r="Y453" s="283"/>
      <c r="Z453" s="283"/>
      <c r="AA453" s="283"/>
      <c r="AB453" s="283"/>
      <c r="AC453" s="283"/>
      <c r="AD453" s="283"/>
      <c r="AE453" s="283"/>
      <c r="AF453" s="283"/>
      <c r="AG453" s="283"/>
      <c r="AH453" s="283"/>
      <c r="AI453" s="283"/>
      <c r="AJ453" s="283"/>
      <c r="AK453" s="283"/>
      <c r="AL453" s="283"/>
      <c r="AM453" s="283"/>
      <c r="AN453" s="283"/>
      <c r="AO453" s="283"/>
      <c r="AP453" s="283"/>
      <c r="AQ453" s="283"/>
      <c r="AR453" s="283"/>
      <c r="AS453" s="283"/>
      <c r="AT453" s="283"/>
      <c r="AU453" s="283"/>
      <c r="AV453" s="283"/>
      <c r="AW453" s="283"/>
      <c r="AX453" s="283"/>
      <c r="AY453" s="283"/>
      <c r="AZ453" s="283"/>
      <c r="BA453" s="283"/>
      <c r="BB453" s="283"/>
      <c r="BC453" s="283"/>
      <c r="BD453" s="283"/>
      <c r="BE453" s="283"/>
      <c r="BF453" s="283"/>
      <c r="BG453" s="283"/>
      <c r="BH453" s="283"/>
      <c r="BI453" s="283"/>
      <c r="BJ453" s="283"/>
      <c r="BK453" s="283"/>
      <c r="BL453" s="283"/>
      <c r="BM453" s="283"/>
      <c r="BN453" s="283"/>
      <c r="BO453" s="283"/>
      <c r="BP453" s="283"/>
      <c r="BQ453" s="283"/>
      <c r="BR453" s="283"/>
      <c r="BS453" s="283"/>
      <c r="BT453" s="283"/>
      <c r="BU453" s="283"/>
      <c r="BV453" s="283"/>
      <c r="BW453" s="283"/>
      <c r="BX453" s="283"/>
      <c r="BY453" s="283"/>
      <c r="BZ453" s="283"/>
      <c r="CA453" s="283"/>
      <c r="CB453" s="283"/>
      <c r="CC453" s="283"/>
      <c r="CD453" s="283"/>
      <c r="CE453" s="283"/>
      <c r="CF453" s="283"/>
      <c r="CG453" s="283"/>
      <c r="CH453" s="283"/>
      <c r="CI453" s="283"/>
      <c r="CJ453" s="283"/>
      <c r="CK453" s="283"/>
      <c r="CL453" s="283"/>
      <c r="CM453" s="283"/>
      <c r="CN453" s="283"/>
      <c r="CO453" s="283"/>
      <c r="CP453" s="283"/>
      <c r="CQ453" s="283"/>
      <c r="CR453" s="283"/>
      <c r="CS453" s="283"/>
      <c r="CT453" s="283"/>
      <c r="CU453" s="283"/>
      <c r="CV453" s="283"/>
      <c r="CW453" s="283"/>
      <c r="CX453" s="283"/>
      <c r="CY453" s="283"/>
      <c r="CZ453" s="283"/>
      <c r="DA453" s="283"/>
      <c r="DB453" s="283"/>
      <c r="DC453" s="283"/>
      <c r="DD453" s="283"/>
      <c r="DE453" s="283"/>
      <c r="DF453" s="283"/>
      <c r="DG453" s="283"/>
      <c r="DH453" s="283"/>
      <c r="DI453" s="283"/>
      <c r="DJ453" s="283"/>
      <c r="DK453" s="283"/>
      <c r="DL453" s="283"/>
      <c r="DM453" s="283"/>
      <c r="DN453" s="283"/>
      <c r="DO453" s="283"/>
      <c r="DP453" s="283"/>
      <c r="DQ453" s="283"/>
      <c r="DR453" s="283"/>
      <c r="DS453" s="283"/>
      <c r="DT453" s="283"/>
      <c r="DU453" s="283"/>
      <c r="DV453" s="283"/>
      <c r="DW453" s="283"/>
      <c r="DX453" s="283"/>
      <c r="DY453" s="283"/>
      <c r="DZ453" s="283"/>
      <c r="EA453" s="283"/>
      <c r="EB453" s="283"/>
      <c r="EC453" s="283"/>
      <c r="ED453" s="283"/>
      <c r="EE453" s="283"/>
      <c r="EF453" s="283"/>
      <c r="EG453" s="283"/>
      <c r="EH453" s="283"/>
      <c r="EI453" s="283"/>
      <c r="EJ453" s="283"/>
      <c r="EK453" s="283"/>
      <c r="EL453" s="283"/>
      <c r="EM453" s="283"/>
      <c r="EN453" s="283"/>
      <c r="EO453" s="283"/>
      <c r="EP453" s="283"/>
      <c r="EQ453" s="283"/>
      <c r="ER453" s="283"/>
      <c r="ES453" s="283"/>
      <c r="ET453" s="283"/>
      <c r="EU453" s="283"/>
      <c r="EV453" s="283"/>
      <c r="EW453" s="283"/>
      <c r="EX453" s="283"/>
      <c r="EY453" s="283"/>
      <c r="EZ453" s="283"/>
      <c r="FA453" s="283"/>
      <c r="FB453" s="283"/>
      <c r="FC453" s="283"/>
      <c r="FD453" s="283"/>
      <c r="FE453" s="283"/>
      <c r="FF453" s="283"/>
      <c r="FG453" s="283"/>
      <c r="FH453" s="283"/>
      <c r="FI453" s="283"/>
      <c r="FJ453" s="283"/>
      <c r="FK453" s="283"/>
      <c r="FL453" s="283"/>
      <c r="FM453" s="283"/>
      <c r="FN453" s="283"/>
      <c r="FO453" s="283"/>
      <c r="FP453" s="283"/>
      <c r="FQ453" s="283"/>
      <c r="FR453" s="283"/>
      <c r="FS453" s="283"/>
      <c r="FT453" s="283"/>
      <c r="FU453" s="283"/>
      <c r="FV453" s="283"/>
      <c r="FW453" s="283"/>
      <c r="FX453" s="283"/>
      <c r="FY453" s="283"/>
      <c r="FZ453" s="283"/>
      <c r="GA453" s="283"/>
      <c r="GB453" s="283"/>
      <c r="GC453" s="283"/>
      <c r="GD453" s="283"/>
      <c r="GE453" s="283"/>
      <c r="GF453" s="283"/>
      <c r="GG453" s="283"/>
      <c r="GH453" s="283"/>
      <c r="GI453" s="283"/>
      <c r="GJ453" s="283"/>
      <c r="GK453" s="283"/>
      <c r="GL453" s="283"/>
      <c r="GM453" s="283"/>
      <c r="GN453" s="283"/>
      <c r="GO453" s="283"/>
      <c r="GP453" s="283"/>
      <c r="GQ453" s="283"/>
      <c r="GR453" s="283"/>
      <c r="GS453" s="283"/>
      <c r="GT453" s="283"/>
      <c r="GU453" s="283"/>
      <c r="GV453" s="283"/>
      <c r="GW453" s="283"/>
    </row>
    <row r="454" spans="1:205" s="38" customFormat="1" ht="49.5" customHeight="1">
      <c r="A454" s="283"/>
      <c r="B454" s="101" t="s">
        <v>23</v>
      </c>
      <c r="C454" s="181"/>
      <c r="D454" s="73">
        <v>1.6</v>
      </c>
      <c r="E454" s="73">
        <v>1.6</v>
      </c>
      <c r="F454" s="181"/>
      <c r="G454" s="181"/>
      <c r="H454" s="181"/>
      <c r="I454" s="181"/>
      <c r="J454" s="181">
        <v>193.6</v>
      </c>
      <c r="K454" s="181">
        <f t="shared" si="11"/>
        <v>0.30976</v>
      </c>
      <c r="L454" s="181"/>
      <c r="M454" s="181"/>
      <c r="N454" s="181"/>
      <c r="O454" s="181"/>
      <c r="P454" s="183"/>
      <c r="Q454" s="183"/>
      <c r="R454" s="181"/>
      <c r="S454" s="181"/>
      <c r="T454" s="283"/>
      <c r="U454" s="283"/>
      <c r="V454" s="283"/>
      <c r="W454" s="283"/>
      <c r="X454" s="283"/>
      <c r="Y454" s="283"/>
      <c r="Z454" s="283"/>
      <c r="AA454" s="283"/>
      <c r="AB454" s="283"/>
      <c r="AC454" s="283"/>
      <c r="AD454" s="283"/>
      <c r="AE454" s="283"/>
      <c r="AF454" s="283"/>
      <c r="AG454" s="283"/>
      <c r="AH454" s="283"/>
      <c r="AI454" s="283"/>
      <c r="AJ454" s="283"/>
      <c r="AK454" s="283"/>
      <c r="AL454" s="283"/>
      <c r="AM454" s="283"/>
      <c r="AN454" s="283"/>
      <c r="AO454" s="283"/>
      <c r="AP454" s="283"/>
      <c r="AQ454" s="283"/>
      <c r="AR454" s="283"/>
      <c r="AS454" s="283"/>
      <c r="AT454" s="283"/>
      <c r="AU454" s="283"/>
      <c r="AV454" s="283"/>
      <c r="AW454" s="283"/>
      <c r="AX454" s="283"/>
      <c r="AY454" s="283"/>
      <c r="AZ454" s="283"/>
      <c r="BA454" s="283"/>
      <c r="BB454" s="283"/>
      <c r="BC454" s="283"/>
      <c r="BD454" s="283"/>
      <c r="BE454" s="283"/>
      <c r="BF454" s="283"/>
      <c r="BG454" s="283"/>
      <c r="BH454" s="283"/>
      <c r="BI454" s="283"/>
      <c r="BJ454" s="283"/>
      <c r="BK454" s="283"/>
      <c r="BL454" s="283"/>
      <c r="BM454" s="283"/>
      <c r="BN454" s="283"/>
      <c r="BO454" s="283"/>
      <c r="BP454" s="283"/>
      <c r="BQ454" s="283"/>
      <c r="BR454" s="283"/>
      <c r="BS454" s="283"/>
      <c r="BT454" s="283"/>
      <c r="BU454" s="283"/>
      <c r="BV454" s="283"/>
      <c r="BW454" s="283"/>
      <c r="BX454" s="283"/>
      <c r="BY454" s="283"/>
      <c r="BZ454" s="283"/>
      <c r="CA454" s="283"/>
      <c r="CB454" s="283"/>
      <c r="CC454" s="283"/>
      <c r="CD454" s="283"/>
      <c r="CE454" s="283"/>
      <c r="CF454" s="283"/>
      <c r="CG454" s="283"/>
      <c r="CH454" s="283"/>
      <c r="CI454" s="283"/>
      <c r="CJ454" s="283"/>
      <c r="CK454" s="283"/>
      <c r="CL454" s="283"/>
      <c r="CM454" s="283"/>
      <c r="CN454" s="283"/>
      <c r="CO454" s="283"/>
      <c r="CP454" s="283"/>
      <c r="CQ454" s="283"/>
      <c r="CR454" s="283"/>
      <c r="CS454" s="283"/>
      <c r="CT454" s="283"/>
      <c r="CU454" s="283"/>
      <c r="CV454" s="283"/>
      <c r="CW454" s="283"/>
      <c r="CX454" s="283"/>
      <c r="CY454" s="283"/>
      <c r="CZ454" s="283"/>
      <c r="DA454" s="283"/>
      <c r="DB454" s="283"/>
      <c r="DC454" s="283"/>
      <c r="DD454" s="283"/>
      <c r="DE454" s="283"/>
      <c r="DF454" s="283"/>
      <c r="DG454" s="283"/>
      <c r="DH454" s="283"/>
      <c r="DI454" s="283"/>
      <c r="DJ454" s="283"/>
      <c r="DK454" s="283"/>
      <c r="DL454" s="283"/>
      <c r="DM454" s="283"/>
      <c r="DN454" s="283"/>
      <c r="DO454" s="283"/>
      <c r="DP454" s="283"/>
      <c r="DQ454" s="283"/>
      <c r="DR454" s="283"/>
      <c r="DS454" s="283"/>
      <c r="DT454" s="283"/>
      <c r="DU454" s="283"/>
      <c r="DV454" s="283"/>
      <c r="DW454" s="283"/>
      <c r="DX454" s="283"/>
      <c r="DY454" s="283"/>
      <c r="DZ454" s="283"/>
      <c r="EA454" s="283"/>
      <c r="EB454" s="283"/>
      <c r="EC454" s="283"/>
      <c r="ED454" s="283"/>
      <c r="EE454" s="283"/>
      <c r="EF454" s="283"/>
      <c r="EG454" s="283"/>
      <c r="EH454" s="283"/>
      <c r="EI454" s="283"/>
      <c r="EJ454" s="283"/>
      <c r="EK454" s="283"/>
      <c r="EL454" s="283"/>
      <c r="EM454" s="283"/>
      <c r="EN454" s="283"/>
      <c r="EO454" s="283"/>
      <c r="EP454" s="283"/>
      <c r="EQ454" s="283"/>
      <c r="ER454" s="283"/>
      <c r="ES454" s="283"/>
      <c r="ET454" s="283"/>
      <c r="EU454" s="283"/>
      <c r="EV454" s="283"/>
      <c r="EW454" s="283"/>
      <c r="EX454" s="283"/>
      <c r="EY454" s="283"/>
      <c r="EZ454" s="283"/>
      <c r="FA454" s="283"/>
      <c r="FB454" s="283"/>
      <c r="FC454" s="283"/>
      <c r="FD454" s="283"/>
      <c r="FE454" s="283"/>
      <c r="FF454" s="283"/>
      <c r="FG454" s="283"/>
      <c r="FH454" s="283"/>
      <c r="FI454" s="283"/>
      <c r="FJ454" s="283"/>
      <c r="FK454" s="283"/>
      <c r="FL454" s="283"/>
      <c r="FM454" s="283"/>
      <c r="FN454" s="283"/>
      <c r="FO454" s="283"/>
      <c r="FP454" s="283"/>
      <c r="FQ454" s="283"/>
      <c r="FR454" s="283"/>
      <c r="FS454" s="283"/>
      <c r="FT454" s="283"/>
      <c r="FU454" s="283"/>
      <c r="FV454" s="283"/>
      <c r="FW454" s="283"/>
      <c r="FX454" s="283"/>
      <c r="FY454" s="283"/>
      <c r="FZ454" s="283"/>
      <c r="GA454" s="283"/>
      <c r="GB454" s="283"/>
      <c r="GC454" s="283"/>
      <c r="GD454" s="283"/>
      <c r="GE454" s="283"/>
      <c r="GF454" s="283"/>
      <c r="GG454" s="283"/>
      <c r="GH454" s="283"/>
      <c r="GI454" s="283"/>
      <c r="GJ454" s="283"/>
      <c r="GK454" s="283"/>
      <c r="GL454" s="283"/>
      <c r="GM454" s="283"/>
      <c r="GN454" s="283"/>
      <c r="GO454" s="283"/>
      <c r="GP454" s="283"/>
      <c r="GQ454" s="283"/>
      <c r="GR454" s="283"/>
      <c r="GS454" s="283"/>
      <c r="GT454" s="283"/>
      <c r="GU454" s="283"/>
      <c r="GV454" s="283"/>
      <c r="GW454" s="283"/>
    </row>
    <row r="455" spans="1:205" s="38" customFormat="1" ht="36.75" customHeight="1">
      <c r="A455" s="283"/>
      <c r="B455" s="101" t="s">
        <v>14</v>
      </c>
      <c r="C455" s="181"/>
      <c r="D455" s="73">
        <v>0.25</v>
      </c>
      <c r="E455" s="73">
        <v>0.25</v>
      </c>
      <c r="F455" s="181"/>
      <c r="G455" s="181"/>
      <c r="H455" s="181"/>
      <c r="I455" s="181"/>
      <c r="J455" s="181">
        <v>12</v>
      </c>
      <c r="K455" s="181">
        <f t="shared" si="11"/>
        <v>0.003</v>
      </c>
      <c r="L455" s="181"/>
      <c r="M455" s="181"/>
      <c r="N455" s="181"/>
      <c r="O455" s="181"/>
      <c r="P455" s="183"/>
      <c r="Q455" s="183"/>
      <c r="R455" s="181"/>
      <c r="S455" s="181"/>
      <c r="T455" s="283"/>
      <c r="U455" s="283"/>
      <c r="V455" s="283"/>
      <c r="W455" s="283"/>
      <c r="X455" s="283"/>
      <c r="Y455" s="283"/>
      <c r="Z455" s="283"/>
      <c r="AA455" s="283"/>
      <c r="AB455" s="283"/>
      <c r="AC455" s="283"/>
      <c r="AD455" s="283"/>
      <c r="AE455" s="283"/>
      <c r="AF455" s="283"/>
      <c r="AG455" s="283"/>
      <c r="AH455" s="283"/>
      <c r="AI455" s="283"/>
      <c r="AJ455" s="283"/>
      <c r="AK455" s="283"/>
      <c r="AL455" s="283"/>
      <c r="AM455" s="283"/>
      <c r="AN455" s="283"/>
      <c r="AO455" s="283"/>
      <c r="AP455" s="283"/>
      <c r="AQ455" s="283"/>
      <c r="AR455" s="283"/>
      <c r="AS455" s="283"/>
      <c r="AT455" s="283"/>
      <c r="AU455" s="283"/>
      <c r="AV455" s="283"/>
      <c r="AW455" s="283"/>
      <c r="AX455" s="283"/>
      <c r="AY455" s="283"/>
      <c r="AZ455" s="283"/>
      <c r="BA455" s="283"/>
      <c r="BB455" s="283"/>
      <c r="BC455" s="283"/>
      <c r="BD455" s="283"/>
      <c r="BE455" s="283"/>
      <c r="BF455" s="283"/>
      <c r="BG455" s="283"/>
      <c r="BH455" s="283"/>
      <c r="BI455" s="283"/>
      <c r="BJ455" s="283"/>
      <c r="BK455" s="283"/>
      <c r="BL455" s="283"/>
      <c r="BM455" s="283"/>
      <c r="BN455" s="283"/>
      <c r="BO455" s="283"/>
      <c r="BP455" s="283"/>
      <c r="BQ455" s="283"/>
      <c r="BR455" s="283"/>
      <c r="BS455" s="283"/>
      <c r="BT455" s="283"/>
      <c r="BU455" s="283"/>
      <c r="BV455" s="283"/>
      <c r="BW455" s="283"/>
      <c r="BX455" s="283"/>
      <c r="BY455" s="283"/>
      <c r="BZ455" s="283"/>
      <c r="CA455" s="283"/>
      <c r="CB455" s="283"/>
      <c r="CC455" s="283"/>
      <c r="CD455" s="283"/>
      <c r="CE455" s="283"/>
      <c r="CF455" s="283"/>
      <c r="CG455" s="283"/>
      <c r="CH455" s="283"/>
      <c r="CI455" s="283"/>
      <c r="CJ455" s="283"/>
      <c r="CK455" s="283"/>
      <c r="CL455" s="283"/>
      <c r="CM455" s="283"/>
      <c r="CN455" s="283"/>
      <c r="CO455" s="283"/>
      <c r="CP455" s="283"/>
      <c r="CQ455" s="283"/>
      <c r="CR455" s="283"/>
      <c r="CS455" s="283"/>
      <c r="CT455" s="283"/>
      <c r="CU455" s="283"/>
      <c r="CV455" s="283"/>
      <c r="CW455" s="283"/>
      <c r="CX455" s="283"/>
      <c r="CY455" s="283"/>
      <c r="CZ455" s="283"/>
      <c r="DA455" s="283"/>
      <c r="DB455" s="283"/>
      <c r="DC455" s="283"/>
      <c r="DD455" s="283"/>
      <c r="DE455" s="283"/>
      <c r="DF455" s="283"/>
      <c r="DG455" s="283"/>
      <c r="DH455" s="283"/>
      <c r="DI455" s="283"/>
      <c r="DJ455" s="283"/>
      <c r="DK455" s="283"/>
      <c r="DL455" s="283"/>
      <c r="DM455" s="283"/>
      <c r="DN455" s="283"/>
      <c r="DO455" s="283"/>
      <c r="DP455" s="283"/>
      <c r="DQ455" s="283"/>
      <c r="DR455" s="283"/>
      <c r="DS455" s="283"/>
      <c r="DT455" s="283"/>
      <c r="DU455" s="283"/>
      <c r="DV455" s="283"/>
      <c r="DW455" s="283"/>
      <c r="DX455" s="283"/>
      <c r="DY455" s="283"/>
      <c r="DZ455" s="283"/>
      <c r="EA455" s="283"/>
      <c r="EB455" s="283"/>
      <c r="EC455" s="283"/>
      <c r="ED455" s="283"/>
      <c r="EE455" s="283"/>
      <c r="EF455" s="283"/>
      <c r="EG455" s="283"/>
      <c r="EH455" s="283"/>
      <c r="EI455" s="283"/>
      <c r="EJ455" s="283"/>
      <c r="EK455" s="283"/>
      <c r="EL455" s="283"/>
      <c r="EM455" s="283"/>
      <c r="EN455" s="283"/>
      <c r="EO455" s="283"/>
      <c r="EP455" s="283"/>
      <c r="EQ455" s="283"/>
      <c r="ER455" s="283"/>
      <c r="ES455" s="283"/>
      <c r="ET455" s="283"/>
      <c r="EU455" s="283"/>
      <c r="EV455" s="283"/>
      <c r="EW455" s="283"/>
      <c r="EX455" s="283"/>
      <c r="EY455" s="283"/>
      <c r="EZ455" s="283"/>
      <c r="FA455" s="283"/>
      <c r="FB455" s="283"/>
      <c r="FC455" s="283"/>
      <c r="FD455" s="283"/>
      <c r="FE455" s="283"/>
      <c r="FF455" s="283"/>
      <c r="FG455" s="283"/>
      <c r="FH455" s="283"/>
      <c r="FI455" s="283"/>
      <c r="FJ455" s="283"/>
      <c r="FK455" s="283"/>
      <c r="FL455" s="283"/>
      <c r="FM455" s="283"/>
      <c r="FN455" s="283"/>
      <c r="FO455" s="283"/>
      <c r="FP455" s="283"/>
      <c r="FQ455" s="283"/>
      <c r="FR455" s="283"/>
      <c r="FS455" s="283"/>
      <c r="FT455" s="283"/>
      <c r="FU455" s="283"/>
      <c r="FV455" s="283"/>
      <c r="FW455" s="283"/>
      <c r="FX455" s="283"/>
      <c r="FY455" s="283"/>
      <c r="FZ455" s="283"/>
      <c r="GA455" s="283"/>
      <c r="GB455" s="283"/>
      <c r="GC455" s="283"/>
      <c r="GD455" s="283"/>
      <c r="GE455" s="283"/>
      <c r="GF455" s="283"/>
      <c r="GG455" s="283"/>
      <c r="GH455" s="283"/>
      <c r="GI455" s="283"/>
      <c r="GJ455" s="283"/>
      <c r="GK455" s="283"/>
      <c r="GL455" s="283"/>
      <c r="GM455" s="283"/>
      <c r="GN455" s="283"/>
      <c r="GO455" s="283"/>
      <c r="GP455" s="283"/>
      <c r="GQ455" s="283"/>
      <c r="GR455" s="283"/>
      <c r="GS455" s="283"/>
      <c r="GT455" s="283"/>
      <c r="GU455" s="283"/>
      <c r="GV455" s="283"/>
      <c r="GW455" s="283"/>
    </row>
    <row r="456" spans="2:19" ht="31.5">
      <c r="B456" s="96" t="s">
        <v>238</v>
      </c>
      <c r="C456" s="32">
        <v>180</v>
      </c>
      <c r="D456" s="32"/>
      <c r="E456" s="32"/>
      <c r="F456" s="32">
        <v>7.1</v>
      </c>
      <c r="G456" s="32">
        <v>6</v>
      </c>
      <c r="H456" s="32">
        <v>47</v>
      </c>
      <c r="I456" s="32">
        <v>256</v>
      </c>
      <c r="J456" s="32"/>
      <c r="K456" s="32">
        <f>SUM(K457:K459)</f>
        <v>8.0081</v>
      </c>
      <c r="L456" s="33">
        <v>0</v>
      </c>
      <c r="M456" s="32">
        <v>0.07</v>
      </c>
      <c r="N456" s="47">
        <v>34</v>
      </c>
      <c r="O456" s="33">
        <v>0.1</v>
      </c>
      <c r="P456" s="74">
        <v>14.5</v>
      </c>
      <c r="Q456" s="47">
        <v>46.1</v>
      </c>
      <c r="R456" s="32">
        <v>9.7</v>
      </c>
      <c r="S456" s="32">
        <v>0.9</v>
      </c>
    </row>
    <row r="457" spans="2:19" ht="28.5" customHeight="1">
      <c r="B457" s="320" t="s">
        <v>97</v>
      </c>
      <c r="C457" s="305"/>
      <c r="D457" s="307">
        <v>63</v>
      </c>
      <c r="E457" s="307">
        <v>63</v>
      </c>
      <c r="F457" s="309"/>
      <c r="G457" s="309"/>
      <c r="H457" s="309"/>
      <c r="I457" s="309"/>
      <c r="J457" s="309">
        <v>54.7</v>
      </c>
      <c r="K457" s="309">
        <f>J457*D457/1000</f>
        <v>3.4461000000000004</v>
      </c>
      <c r="L457" s="309"/>
      <c r="M457" s="309"/>
      <c r="N457" s="309"/>
      <c r="O457" s="309"/>
      <c r="P457" s="321"/>
      <c r="Q457" s="321"/>
      <c r="R457" s="309"/>
      <c r="S457" s="309"/>
    </row>
    <row r="458" spans="2:19" ht="28.5" customHeight="1">
      <c r="B458" s="322" t="s">
        <v>49</v>
      </c>
      <c r="C458" s="305"/>
      <c r="D458" s="307">
        <v>7</v>
      </c>
      <c r="E458" s="307">
        <v>7</v>
      </c>
      <c r="F458" s="309"/>
      <c r="G458" s="309"/>
      <c r="H458" s="309"/>
      <c r="I458" s="309"/>
      <c r="J458" s="309">
        <v>650</v>
      </c>
      <c r="K458" s="309">
        <f>J458*D458/1000</f>
        <v>4.55</v>
      </c>
      <c r="L458" s="309"/>
      <c r="M458" s="309"/>
      <c r="N458" s="309"/>
      <c r="O458" s="309"/>
      <c r="P458" s="321"/>
      <c r="Q458" s="321"/>
      <c r="R458" s="309"/>
      <c r="S458" s="309"/>
    </row>
    <row r="459" spans="2:19" ht="28.5" customHeight="1">
      <c r="B459" s="310" t="s">
        <v>14</v>
      </c>
      <c r="C459" s="14"/>
      <c r="D459" s="25">
        <v>1</v>
      </c>
      <c r="E459" s="25">
        <v>1</v>
      </c>
      <c r="F459" s="13"/>
      <c r="G459" s="13"/>
      <c r="H459" s="13"/>
      <c r="I459" s="13"/>
      <c r="J459" s="13">
        <v>12</v>
      </c>
      <c r="K459" s="309">
        <f>J459*D459/1000</f>
        <v>0.012</v>
      </c>
      <c r="L459" s="13"/>
      <c r="M459" s="13"/>
      <c r="N459" s="13"/>
      <c r="O459" s="13"/>
      <c r="P459" s="311"/>
      <c r="Q459" s="311"/>
      <c r="R459" s="13"/>
      <c r="S459" s="13"/>
    </row>
    <row r="460" spans="2:205" s="12" customFormat="1" ht="39.75" customHeight="1">
      <c r="B460" s="107" t="s">
        <v>344</v>
      </c>
      <c r="C460" s="26">
        <v>200</v>
      </c>
      <c r="D460" s="26"/>
      <c r="E460" s="26"/>
      <c r="F460" s="27">
        <v>0.18</v>
      </c>
      <c r="G460" s="27">
        <v>0.18</v>
      </c>
      <c r="H460" s="27">
        <v>13.4</v>
      </c>
      <c r="I460" s="26">
        <v>57</v>
      </c>
      <c r="J460" s="26"/>
      <c r="K460" s="50">
        <f>SUM(K461:K463)</f>
        <v>6.3368</v>
      </c>
      <c r="L460" s="27">
        <v>1.6</v>
      </c>
      <c r="M460" s="27">
        <v>0.01</v>
      </c>
      <c r="N460" s="27">
        <v>0</v>
      </c>
      <c r="O460" s="27">
        <v>0.08</v>
      </c>
      <c r="P460" s="27">
        <v>6.79</v>
      </c>
      <c r="Q460" s="27">
        <v>0.91</v>
      </c>
      <c r="R460" s="27">
        <v>3.4</v>
      </c>
      <c r="S460" s="27">
        <v>0.91</v>
      </c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  <c r="BV460" s="11"/>
      <c r="BW460" s="11"/>
      <c r="BX460" s="11"/>
      <c r="BY460" s="11"/>
      <c r="BZ460" s="11"/>
      <c r="CA460" s="11"/>
      <c r="CB460" s="11"/>
      <c r="CC460" s="11"/>
      <c r="CD460" s="11"/>
      <c r="CE460" s="11"/>
      <c r="CF460" s="11"/>
      <c r="CG460" s="11"/>
      <c r="CH460" s="11"/>
      <c r="CI460" s="11"/>
      <c r="CJ460" s="11"/>
      <c r="CK460" s="11"/>
      <c r="CL460" s="11"/>
      <c r="CM460" s="11"/>
      <c r="CN460" s="11"/>
      <c r="CO460" s="11"/>
      <c r="CP460" s="11"/>
      <c r="CQ460" s="11"/>
      <c r="CR460" s="11"/>
      <c r="CS460" s="11"/>
      <c r="CT460" s="11"/>
      <c r="CU460" s="11"/>
      <c r="CV460" s="11"/>
      <c r="CW460" s="11"/>
      <c r="CX460" s="11"/>
      <c r="CY460" s="11"/>
      <c r="CZ460" s="11"/>
      <c r="DA460" s="11"/>
      <c r="DB460" s="11"/>
      <c r="DC460" s="11"/>
      <c r="DD460" s="11"/>
      <c r="DE460" s="11"/>
      <c r="DF460" s="11"/>
      <c r="DG460" s="11"/>
      <c r="DH460" s="11"/>
      <c r="DI460" s="11"/>
      <c r="DJ460" s="11"/>
      <c r="DK460" s="11"/>
      <c r="DL460" s="11"/>
      <c r="DM460" s="11"/>
      <c r="DN460" s="11"/>
      <c r="DO460" s="11"/>
      <c r="DP460" s="11"/>
      <c r="DQ460" s="11"/>
      <c r="DR460" s="11"/>
      <c r="DS460" s="11"/>
      <c r="DT460" s="11"/>
      <c r="DU460" s="11"/>
      <c r="DV460" s="11"/>
      <c r="DW460" s="11"/>
      <c r="DX460" s="11"/>
      <c r="DY460" s="11"/>
      <c r="DZ460" s="11"/>
      <c r="EA460" s="11"/>
      <c r="EB460" s="11"/>
      <c r="EC460" s="11"/>
      <c r="ED460" s="11"/>
      <c r="EE460" s="11"/>
      <c r="EF460" s="11"/>
      <c r="EG460" s="11"/>
      <c r="EH460" s="11"/>
      <c r="EI460" s="11"/>
      <c r="EJ460" s="11"/>
      <c r="EK460" s="11"/>
      <c r="EL460" s="11"/>
      <c r="EM460" s="11"/>
      <c r="EN460" s="11"/>
      <c r="EO460" s="11"/>
      <c r="EP460" s="11"/>
      <c r="EQ460" s="11"/>
      <c r="ER460" s="11"/>
      <c r="ES460" s="11"/>
      <c r="ET460" s="11"/>
      <c r="EU460" s="11"/>
      <c r="EV460" s="11"/>
      <c r="EW460" s="11"/>
      <c r="EX460" s="11"/>
      <c r="EY460" s="11"/>
      <c r="EZ460" s="11"/>
      <c r="FA460" s="11"/>
      <c r="FB460" s="11"/>
      <c r="FC460" s="11"/>
      <c r="FD460" s="11"/>
      <c r="FE460" s="11"/>
      <c r="FF460" s="11"/>
      <c r="FG460" s="11"/>
      <c r="FH460" s="11"/>
      <c r="FI460" s="11"/>
      <c r="FJ460" s="11"/>
      <c r="FK460" s="11"/>
      <c r="FL460" s="11"/>
      <c r="FM460" s="11"/>
      <c r="FN460" s="11"/>
      <c r="FO460" s="11"/>
      <c r="FP460" s="11"/>
      <c r="FQ460" s="11"/>
      <c r="FR460" s="11"/>
      <c r="FS460" s="11"/>
      <c r="FT460" s="11"/>
      <c r="FU460" s="11"/>
      <c r="FV460" s="11"/>
      <c r="FW460" s="11"/>
      <c r="FX460" s="11"/>
      <c r="FY460" s="11"/>
      <c r="FZ460" s="11"/>
      <c r="GA460" s="11"/>
      <c r="GB460" s="11"/>
      <c r="GC460" s="11"/>
      <c r="GD460" s="11"/>
      <c r="GE460" s="11"/>
      <c r="GF460" s="11"/>
      <c r="GG460" s="11"/>
      <c r="GH460" s="11"/>
      <c r="GI460" s="11"/>
      <c r="GJ460" s="11"/>
      <c r="GK460" s="11"/>
      <c r="GL460" s="11"/>
      <c r="GM460" s="11"/>
      <c r="GN460" s="11"/>
      <c r="GO460" s="11"/>
      <c r="GP460" s="11"/>
      <c r="GQ460" s="11"/>
      <c r="GR460" s="11"/>
      <c r="GS460" s="11"/>
      <c r="GT460" s="11"/>
      <c r="GU460" s="11"/>
      <c r="GV460" s="11"/>
      <c r="GW460" s="11"/>
    </row>
    <row r="461" spans="2:205" s="37" customFormat="1" ht="27.75" customHeight="1">
      <c r="B461" s="98" t="s">
        <v>103</v>
      </c>
      <c r="C461" s="29"/>
      <c r="D461" s="28">
        <v>50</v>
      </c>
      <c r="E461" s="28">
        <v>45</v>
      </c>
      <c r="F461" s="29"/>
      <c r="G461" s="29"/>
      <c r="H461" s="29"/>
      <c r="I461" s="29"/>
      <c r="J461" s="29">
        <v>110.5</v>
      </c>
      <c r="K461" s="45">
        <f>J461*D461/1000</f>
        <v>5.525</v>
      </c>
      <c r="L461" s="29"/>
      <c r="M461" s="29"/>
      <c r="N461" s="29"/>
      <c r="O461" s="29"/>
      <c r="P461" s="29"/>
      <c r="Q461" s="29"/>
      <c r="R461" s="29"/>
      <c r="S461" s="29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</row>
    <row r="462" spans="2:205" s="37" customFormat="1" ht="19.5" customHeight="1">
      <c r="B462" s="98" t="s">
        <v>53</v>
      </c>
      <c r="C462" s="29"/>
      <c r="D462" s="28">
        <v>9</v>
      </c>
      <c r="E462" s="28">
        <v>9</v>
      </c>
      <c r="F462" s="29"/>
      <c r="G462" s="29"/>
      <c r="H462" s="29"/>
      <c r="I462" s="29"/>
      <c r="J462" s="29">
        <v>90.2</v>
      </c>
      <c r="K462" s="45">
        <f>J462*D462/1000</f>
        <v>0.8118000000000001</v>
      </c>
      <c r="L462" s="29"/>
      <c r="M462" s="29"/>
      <c r="N462" s="29"/>
      <c r="O462" s="29"/>
      <c r="P462" s="29"/>
      <c r="Q462" s="29"/>
      <c r="R462" s="29"/>
      <c r="S462" s="29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</row>
    <row r="463" spans="2:205" s="37" customFormat="1" ht="27.75" customHeight="1">
      <c r="B463" s="98" t="s">
        <v>45</v>
      </c>
      <c r="C463" s="29"/>
      <c r="D463" s="28">
        <v>178</v>
      </c>
      <c r="E463" s="28">
        <v>178</v>
      </c>
      <c r="F463" s="29"/>
      <c r="G463" s="29"/>
      <c r="H463" s="29"/>
      <c r="I463" s="29"/>
      <c r="J463" s="29"/>
      <c r="K463" s="45">
        <f>J463*D463/1000</f>
        <v>0</v>
      </c>
      <c r="L463" s="29"/>
      <c r="M463" s="29"/>
      <c r="N463" s="29"/>
      <c r="O463" s="29"/>
      <c r="P463" s="29"/>
      <c r="Q463" s="29"/>
      <c r="R463" s="29"/>
      <c r="S463" s="29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</row>
    <row r="464" spans="2:19" s="35" customFormat="1" ht="28.5" customHeight="1">
      <c r="B464" s="86" t="s">
        <v>165</v>
      </c>
      <c r="C464" s="53">
        <v>40</v>
      </c>
      <c r="D464" s="53"/>
      <c r="E464" s="53"/>
      <c r="F464" s="54">
        <v>3.16</v>
      </c>
      <c r="G464" s="54">
        <v>0.4</v>
      </c>
      <c r="H464" s="54">
        <v>19.4</v>
      </c>
      <c r="I464" s="55">
        <v>95</v>
      </c>
      <c r="J464" s="55">
        <v>58</v>
      </c>
      <c r="K464" s="32">
        <f>J464*C464/1000</f>
        <v>2.32</v>
      </c>
      <c r="L464" s="42">
        <v>0</v>
      </c>
      <c r="M464" s="32">
        <v>0.05</v>
      </c>
      <c r="N464" s="78">
        <v>0</v>
      </c>
      <c r="O464" s="32">
        <v>0.5</v>
      </c>
      <c r="P464" s="74">
        <v>9.2</v>
      </c>
      <c r="Q464" s="47">
        <v>35.7</v>
      </c>
      <c r="R464" s="55">
        <v>13.2</v>
      </c>
      <c r="S464" s="32">
        <v>0.8</v>
      </c>
    </row>
    <row r="465" spans="2:19" s="44" customFormat="1" ht="21.75" customHeight="1">
      <c r="B465" s="87" t="s">
        <v>392</v>
      </c>
      <c r="C465" s="32">
        <v>20</v>
      </c>
      <c r="D465" s="43"/>
      <c r="E465" s="43"/>
      <c r="F465" s="32">
        <v>1.4</v>
      </c>
      <c r="G465" s="32">
        <v>0.24</v>
      </c>
      <c r="H465" s="32">
        <v>7.8</v>
      </c>
      <c r="I465" s="69">
        <v>40</v>
      </c>
      <c r="J465" s="32">
        <v>57</v>
      </c>
      <c r="K465" s="32">
        <f>J465*C465/1000</f>
        <v>1.14</v>
      </c>
      <c r="L465" s="42">
        <v>0</v>
      </c>
      <c r="M465" s="32">
        <v>0.04</v>
      </c>
      <c r="N465" s="78">
        <v>0</v>
      </c>
      <c r="O465" s="32">
        <v>0.28</v>
      </c>
      <c r="P465" s="74">
        <v>5.8</v>
      </c>
      <c r="Q465" s="47">
        <v>30</v>
      </c>
      <c r="R465" s="33">
        <v>9.4</v>
      </c>
      <c r="S465" s="32">
        <v>0.78</v>
      </c>
    </row>
    <row r="466" spans="1:20" s="5" customFormat="1" ht="20.25" customHeight="1">
      <c r="A466" s="432" t="s">
        <v>395</v>
      </c>
      <c r="B466" s="274"/>
      <c r="C466" s="434">
        <v>595</v>
      </c>
      <c r="D466" s="434"/>
      <c r="E466" s="435"/>
      <c r="F466" s="469">
        <f>SUM(F420+F428+F448+F456+F460+F464+F465)</f>
        <v>26.49</v>
      </c>
      <c r="G466" s="469">
        <f>SUM(G420+G428+G448+G456+G460+G464+G465)</f>
        <v>29.319999999999997</v>
      </c>
      <c r="H466" s="469">
        <f>SUM(H420+H428+H448+H456+H460+H464+H465)</f>
        <v>105.23</v>
      </c>
      <c r="I466" s="469">
        <f>SUM(I420+I428+I448+I456+I460+I464+I465)</f>
        <v>774</v>
      </c>
      <c r="J466" s="469" t="e">
        <f>SUM(#REF!+#REF!+#REF!+#REF!+#REF!+J464+J465)</f>
        <v>#REF!</v>
      </c>
      <c r="K466" s="469" t="e">
        <f>SUM(#REF!+#REF!+#REF!+#REF!+#REF!+K464+K465)</f>
        <v>#REF!</v>
      </c>
      <c r="L466" s="469" t="e">
        <f>SUM(#REF!+#REF!+#REF!+#REF!+#REF!+L464+L465)</f>
        <v>#REF!</v>
      </c>
      <c r="M466" s="469" t="e">
        <f>SUM(#REF!+#REF!+#REF!+#REF!+#REF!+M464+M465)</f>
        <v>#REF!</v>
      </c>
      <c r="N466" s="469" t="e">
        <f>SUM(#REF!+#REF!+#REF!+#REF!+#REF!+N464+N465)</f>
        <v>#REF!</v>
      </c>
      <c r="O466" s="469" t="e">
        <f>SUM(#REF!+#REF!+#REF!+#REF!+#REF!+O464+O465)</f>
        <v>#REF!</v>
      </c>
      <c r="P466" s="469" t="e">
        <f>SUM(#REF!+#REF!+#REF!+#REF!+#REF!+P464+P465)</f>
        <v>#REF!</v>
      </c>
      <c r="Q466" s="469" t="e">
        <f>SUM(#REF!+#REF!+#REF!+#REF!+#REF!+Q464+Q465)</f>
        <v>#REF!</v>
      </c>
      <c r="R466" s="469" t="e">
        <f>SUM(#REF!+#REF!+#REF!+#REF!+#REF!+R464+R465)</f>
        <v>#REF!</v>
      </c>
      <c r="S466" s="469" t="e">
        <f>SUM(#REF!+#REF!+#REF!+#REF!+#REF!+S464+S465)</f>
        <v>#REF!</v>
      </c>
      <c r="T466" s="437"/>
    </row>
    <row r="467" spans="1:20" ht="9" customHeight="1">
      <c r="A467" s="571"/>
      <c r="B467" s="572"/>
      <c r="C467" s="573"/>
      <c r="D467" s="574"/>
      <c r="E467" s="574"/>
      <c r="F467" s="574"/>
      <c r="G467" s="574"/>
      <c r="H467" s="574"/>
      <c r="I467" s="575"/>
      <c r="J467" s="267"/>
      <c r="K467" s="267"/>
      <c r="L467" s="268" t="s">
        <v>63</v>
      </c>
      <c r="M467" s="269"/>
      <c r="N467" s="269"/>
      <c r="O467" s="269"/>
      <c r="P467" s="269"/>
      <c r="Q467" s="269"/>
      <c r="R467" s="269"/>
      <c r="S467" s="270"/>
      <c r="T467" s="243"/>
    </row>
    <row r="468" spans="1:20" ht="19.5" customHeight="1">
      <c r="A468" s="608" t="s">
        <v>193</v>
      </c>
      <c r="B468" s="610" t="s">
        <v>54</v>
      </c>
      <c r="C468" s="583"/>
      <c r="D468" s="584"/>
      <c r="E468" s="585"/>
      <c r="F468" s="617" t="s">
        <v>194</v>
      </c>
      <c r="G468" s="618"/>
      <c r="H468" s="619"/>
      <c r="I468" s="620" t="s">
        <v>60</v>
      </c>
      <c r="J468" s="271"/>
      <c r="K468" s="271"/>
      <c r="L468" s="605" t="s">
        <v>64</v>
      </c>
      <c r="M468" s="606"/>
      <c r="N468" s="606"/>
      <c r="O468" s="606"/>
      <c r="P468" s="606" t="s">
        <v>65</v>
      </c>
      <c r="Q468" s="606"/>
      <c r="R468" s="606"/>
      <c r="S468" s="607"/>
      <c r="T468" s="243"/>
    </row>
    <row r="469" spans="1:20" ht="35.25" customHeight="1">
      <c r="A469" s="609"/>
      <c r="B469" s="611"/>
      <c r="C469" s="579" t="s">
        <v>195</v>
      </c>
      <c r="D469" s="579" t="s">
        <v>55</v>
      </c>
      <c r="E469" s="579" t="s">
        <v>56</v>
      </c>
      <c r="F469" s="586" t="s">
        <v>57</v>
      </c>
      <c r="G469" s="586" t="s">
        <v>58</v>
      </c>
      <c r="H469" s="587" t="s">
        <v>59</v>
      </c>
      <c r="I469" s="621"/>
      <c r="J469" s="272" t="s">
        <v>61</v>
      </c>
      <c r="K469" s="273" t="s">
        <v>62</v>
      </c>
      <c r="L469" s="274" t="s">
        <v>66</v>
      </c>
      <c r="M469" s="274" t="s">
        <v>67</v>
      </c>
      <c r="N469" s="274" t="s">
        <v>68</v>
      </c>
      <c r="O469" s="274" t="s">
        <v>69</v>
      </c>
      <c r="P469" s="274" t="s">
        <v>70</v>
      </c>
      <c r="Q469" s="274" t="s">
        <v>71</v>
      </c>
      <c r="R469" s="274" t="s">
        <v>72</v>
      </c>
      <c r="S469" s="275" t="s">
        <v>73</v>
      </c>
      <c r="T469" s="244"/>
    </row>
    <row r="470" spans="1:20" ht="27.75" customHeight="1">
      <c r="A470" s="253" t="s">
        <v>242</v>
      </c>
      <c r="B470" s="254"/>
      <c r="C470" s="255"/>
      <c r="D470" s="256"/>
      <c r="E470" s="253"/>
      <c r="F470" s="257"/>
      <c r="G470" s="258"/>
      <c r="H470" s="258"/>
      <c r="I470" s="258"/>
      <c r="J470" s="302"/>
      <c r="K470" s="303"/>
      <c r="L470" s="263"/>
      <c r="M470" s="263"/>
      <c r="N470" s="263"/>
      <c r="O470" s="263"/>
      <c r="P470" s="263"/>
      <c r="Q470" s="263"/>
      <c r="R470" s="263"/>
      <c r="S470" s="264"/>
      <c r="T470" s="244"/>
    </row>
    <row r="471" spans="1:19" s="35" customFormat="1" ht="24.75" customHeight="1">
      <c r="A471" s="245" t="s">
        <v>400</v>
      </c>
      <c r="B471" s="265"/>
      <c r="C471" s="246"/>
      <c r="D471" s="246"/>
      <c r="E471" s="247"/>
      <c r="F471" s="71"/>
      <c r="G471" s="71"/>
      <c r="H471" s="71"/>
      <c r="I471" s="95"/>
      <c r="J471" s="71"/>
      <c r="K471" s="71"/>
      <c r="L471" s="71"/>
      <c r="M471" s="71"/>
      <c r="N471" s="71"/>
      <c r="O471" s="71"/>
      <c r="P471" s="95"/>
      <c r="Q471" s="71"/>
      <c r="R471" s="71"/>
      <c r="S471" s="71"/>
    </row>
    <row r="472" spans="2:24" s="48" customFormat="1" ht="42" customHeight="1">
      <c r="B472" s="97" t="s">
        <v>381</v>
      </c>
      <c r="C472" s="34">
        <v>40</v>
      </c>
      <c r="D472" s="92"/>
      <c r="E472" s="93"/>
      <c r="F472" s="42">
        <v>0.7</v>
      </c>
      <c r="G472" s="42">
        <v>2.2</v>
      </c>
      <c r="H472" s="42">
        <v>1.8</v>
      </c>
      <c r="I472" s="78">
        <v>30</v>
      </c>
      <c r="J472" s="42"/>
      <c r="K472" s="42">
        <f>SUM(K473:K475)</f>
        <v>12.195079999999999</v>
      </c>
      <c r="L472" s="42">
        <v>3.8</v>
      </c>
      <c r="M472" s="42">
        <v>0.06</v>
      </c>
      <c r="N472" s="78">
        <v>2000</v>
      </c>
      <c r="O472" s="42">
        <v>0.4</v>
      </c>
      <c r="P472" s="74">
        <v>27</v>
      </c>
      <c r="Q472" s="74">
        <v>51</v>
      </c>
      <c r="R472" s="42">
        <v>34</v>
      </c>
      <c r="S472" s="42">
        <v>0.66</v>
      </c>
      <c r="T472" s="603"/>
      <c r="U472" s="604"/>
      <c r="V472" s="604"/>
      <c r="W472" s="604"/>
      <c r="X472" s="604"/>
    </row>
    <row r="473" spans="2:19" s="20" customFormat="1" ht="35.25" customHeight="1">
      <c r="B473" s="108" t="s">
        <v>340</v>
      </c>
      <c r="C473" s="23"/>
      <c r="D473" s="83">
        <v>47.5</v>
      </c>
      <c r="E473" s="40">
        <v>38</v>
      </c>
      <c r="F473" s="24"/>
      <c r="G473" s="24"/>
      <c r="H473" s="24"/>
      <c r="I473" s="24"/>
      <c r="J473" s="358">
        <v>251.2</v>
      </c>
      <c r="K473" s="358">
        <f>J473*D473/1000</f>
        <v>11.932</v>
      </c>
      <c r="L473" s="24"/>
      <c r="M473" s="24"/>
      <c r="N473" s="79"/>
      <c r="O473" s="24"/>
      <c r="P473" s="36"/>
      <c r="Q473" s="36"/>
      <c r="R473" s="24"/>
      <c r="S473" s="24"/>
    </row>
    <row r="474" spans="2:19" s="20" customFormat="1" ht="24" customHeight="1">
      <c r="B474" s="88" t="s">
        <v>48</v>
      </c>
      <c r="C474" s="23"/>
      <c r="D474" s="83">
        <v>2.2</v>
      </c>
      <c r="E474" s="40">
        <v>2.2</v>
      </c>
      <c r="F474" s="24"/>
      <c r="G474" s="24"/>
      <c r="H474" s="24"/>
      <c r="I474" s="24"/>
      <c r="J474" s="358">
        <v>117.4</v>
      </c>
      <c r="K474" s="358">
        <f>J474*D474/1000</f>
        <v>0.25828</v>
      </c>
      <c r="L474" s="24"/>
      <c r="M474" s="24"/>
      <c r="N474" s="79"/>
      <c r="O474" s="24"/>
      <c r="P474" s="36"/>
      <c r="Q474" s="36"/>
      <c r="R474" s="24"/>
      <c r="S474" s="24"/>
    </row>
    <row r="475" spans="2:19" s="20" customFormat="1" ht="22.5" customHeight="1">
      <c r="B475" s="88" t="s">
        <v>14</v>
      </c>
      <c r="C475" s="23"/>
      <c r="D475" s="83">
        <v>0.4</v>
      </c>
      <c r="E475" s="40">
        <v>0.4</v>
      </c>
      <c r="F475" s="24"/>
      <c r="G475" s="24"/>
      <c r="H475" s="24"/>
      <c r="I475" s="24"/>
      <c r="J475" s="358">
        <v>12</v>
      </c>
      <c r="K475" s="358">
        <f>J475*D475/1000</f>
        <v>0.0048000000000000004</v>
      </c>
      <c r="L475" s="24"/>
      <c r="M475" s="24"/>
      <c r="N475" s="79"/>
      <c r="O475" s="24"/>
      <c r="P475" s="36"/>
      <c r="Q475" s="36"/>
      <c r="R475" s="24"/>
      <c r="S475" s="24"/>
    </row>
    <row r="476" spans="2:24" s="48" customFormat="1" ht="27.75" customHeight="1">
      <c r="B476" s="97" t="s">
        <v>384</v>
      </c>
      <c r="C476" s="34">
        <v>40</v>
      </c>
      <c r="D476" s="92"/>
      <c r="E476" s="93"/>
      <c r="F476" s="42">
        <v>0.5</v>
      </c>
      <c r="G476" s="42">
        <v>1.3</v>
      </c>
      <c r="H476" s="42">
        <v>2.8</v>
      </c>
      <c r="I476" s="78">
        <v>26</v>
      </c>
      <c r="J476" s="42"/>
      <c r="K476" s="42">
        <f>SUM(K477:K481)</f>
        <v>10.20542</v>
      </c>
      <c r="L476" s="42">
        <v>3.8</v>
      </c>
      <c r="M476" s="42">
        <v>0.06</v>
      </c>
      <c r="N476" s="78">
        <v>2000</v>
      </c>
      <c r="O476" s="42">
        <v>0.4</v>
      </c>
      <c r="P476" s="74">
        <v>27</v>
      </c>
      <c r="Q476" s="74">
        <v>51</v>
      </c>
      <c r="R476" s="42">
        <v>34</v>
      </c>
      <c r="S476" s="42">
        <v>0.66</v>
      </c>
      <c r="T476" s="603"/>
      <c r="U476" s="604"/>
      <c r="V476" s="604"/>
      <c r="W476" s="604"/>
      <c r="X476" s="604"/>
    </row>
    <row r="477" spans="2:19" s="20" customFormat="1" ht="23.25" customHeight="1">
      <c r="B477" s="88" t="s">
        <v>382</v>
      </c>
      <c r="C477" s="23"/>
      <c r="D477" s="83">
        <v>40</v>
      </c>
      <c r="E477" s="40">
        <v>40</v>
      </c>
      <c r="F477" s="24"/>
      <c r="G477" s="24"/>
      <c r="H477" s="24"/>
      <c r="I477" s="24"/>
      <c r="J477" s="358">
        <v>251.2</v>
      </c>
      <c r="K477" s="358">
        <f>J477*D477/1000</f>
        <v>10.048</v>
      </c>
      <c r="L477" s="24"/>
      <c r="M477" s="24"/>
      <c r="N477" s="79"/>
      <c r="O477" s="24"/>
      <c r="P477" s="36"/>
      <c r="Q477" s="36"/>
      <c r="R477" s="24"/>
      <c r="S477" s="24"/>
    </row>
    <row r="478" spans="2:19" s="20" customFormat="1" ht="27" customHeight="1">
      <c r="B478" s="88" t="s">
        <v>383</v>
      </c>
      <c r="C478" s="23"/>
      <c r="D478" s="83">
        <v>50.8</v>
      </c>
      <c r="E478" s="40">
        <v>40.6</v>
      </c>
      <c r="F478" s="24"/>
      <c r="G478" s="24"/>
      <c r="H478" s="24"/>
      <c r="I478" s="24"/>
      <c r="J478" s="358"/>
      <c r="K478" s="358"/>
      <c r="L478" s="24"/>
      <c r="M478" s="24"/>
      <c r="N478" s="79"/>
      <c r="O478" s="24"/>
      <c r="P478" s="36"/>
      <c r="Q478" s="36"/>
      <c r="R478" s="24"/>
      <c r="S478" s="24"/>
    </row>
    <row r="479" spans="2:19" s="20" customFormat="1" ht="24.75" customHeight="1">
      <c r="B479" s="88" t="s">
        <v>50</v>
      </c>
      <c r="C479" s="23"/>
      <c r="D479" s="83">
        <v>54</v>
      </c>
      <c r="E479" s="40">
        <v>40.6</v>
      </c>
      <c r="F479" s="24"/>
      <c r="G479" s="24"/>
      <c r="H479" s="24"/>
      <c r="I479" s="24"/>
      <c r="J479" s="358"/>
      <c r="K479" s="358"/>
      <c r="L479" s="24"/>
      <c r="M479" s="24"/>
      <c r="N479" s="79"/>
      <c r="O479" s="24"/>
      <c r="P479" s="36"/>
      <c r="Q479" s="36"/>
      <c r="R479" s="24"/>
      <c r="S479" s="24"/>
    </row>
    <row r="480" spans="2:19" s="20" customFormat="1" ht="24" customHeight="1">
      <c r="B480" s="88" t="s">
        <v>48</v>
      </c>
      <c r="C480" s="23"/>
      <c r="D480" s="83">
        <v>1.3</v>
      </c>
      <c r="E480" s="40">
        <v>1.3</v>
      </c>
      <c r="F480" s="24"/>
      <c r="G480" s="24"/>
      <c r="H480" s="24"/>
      <c r="I480" s="24"/>
      <c r="J480" s="358">
        <v>117.4</v>
      </c>
      <c r="K480" s="358">
        <f>J480*D480/1000</f>
        <v>0.15262</v>
      </c>
      <c r="L480" s="24"/>
      <c r="M480" s="24"/>
      <c r="N480" s="79"/>
      <c r="O480" s="24"/>
      <c r="P480" s="36"/>
      <c r="Q480" s="36"/>
      <c r="R480" s="24"/>
      <c r="S480" s="24"/>
    </row>
    <row r="481" spans="2:19" s="20" customFormat="1" ht="21.75" customHeight="1">
      <c r="B481" s="88" t="s">
        <v>14</v>
      </c>
      <c r="C481" s="23"/>
      <c r="D481" s="83">
        <v>0.4</v>
      </c>
      <c r="E481" s="40">
        <v>0.4</v>
      </c>
      <c r="F481" s="24"/>
      <c r="G481" s="24"/>
      <c r="H481" s="24"/>
      <c r="I481" s="24"/>
      <c r="J481" s="358">
        <v>12</v>
      </c>
      <c r="K481" s="358">
        <f>J481*D481/1000</f>
        <v>0.0048000000000000004</v>
      </c>
      <c r="L481" s="24"/>
      <c r="M481" s="24"/>
      <c r="N481" s="79"/>
      <c r="O481" s="24"/>
      <c r="P481" s="36"/>
      <c r="Q481" s="36"/>
      <c r="R481" s="24"/>
      <c r="S481" s="24"/>
    </row>
    <row r="482" spans="2:19" ht="29.25">
      <c r="B482" s="349" t="s">
        <v>260</v>
      </c>
      <c r="C482" s="304">
        <v>100</v>
      </c>
      <c r="D482" s="304"/>
      <c r="E482" s="304"/>
      <c r="F482" s="350">
        <v>11.8</v>
      </c>
      <c r="G482" s="350">
        <v>14.6</v>
      </c>
      <c r="H482" s="350">
        <v>12.3</v>
      </c>
      <c r="I482" s="304">
        <v>243</v>
      </c>
      <c r="J482" s="304"/>
      <c r="K482" s="350"/>
      <c r="L482" s="350">
        <v>0.48</v>
      </c>
      <c r="M482" s="350">
        <v>0.113</v>
      </c>
      <c r="N482" s="304">
        <v>24.62</v>
      </c>
      <c r="O482" s="304">
        <v>1.09</v>
      </c>
      <c r="P482" s="304">
        <v>59.4</v>
      </c>
      <c r="Q482" s="304">
        <v>188</v>
      </c>
      <c r="R482" s="350">
        <v>23.9</v>
      </c>
      <c r="S482" s="304">
        <v>1.14</v>
      </c>
    </row>
    <row r="483" spans="2:19" ht="27.75" customHeight="1">
      <c r="B483" s="351" t="s">
        <v>20</v>
      </c>
      <c r="C483" s="323"/>
      <c r="D483" s="323">
        <v>194</v>
      </c>
      <c r="E483" s="323">
        <v>94</v>
      </c>
      <c r="F483" s="352"/>
      <c r="G483" s="352"/>
      <c r="H483" s="352"/>
      <c r="I483" s="323"/>
      <c r="J483" s="323"/>
      <c r="K483" s="352"/>
      <c r="L483" s="352"/>
      <c r="M483" s="352"/>
      <c r="N483" s="323"/>
      <c r="O483" s="323"/>
      <c r="P483" s="323"/>
      <c r="Q483" s="323"/>
      <c r="R483" s="352"/>
      <c r="S483" s="323"/>
    </row>
    <row r="484" spans="1:19" ht="33" customHeight="1">
      <c r="A484" s="355"/>
      <c r="B484" s="353" t="s">
        <v>36</v>
      </c>
      <c r="C484" s="305"/>
      <c r="D484" s="307">
        <v>101</v>
      </c>
      <c r="E484" s="307">
        <v>94</v>
      </c>
      <c r="F484" s="309"/>
      <c r="G484" s="309"/>
      <c r="H484" s="309"/>
      <c r="I484" s="309"/>
      <c r="J484" s="309"/>
      <c r="K484" s="309"/>
      <c r="L484" s="309"/>
      <c r="M484" s="309"/>
      <c r="N484" s="309"/>
      <c r="O484" s="309"/>
      <c r="P484" s="309"/>
      <c r="Q484" s="309"/>
      <c r="R484" s="309"/>
      <c r="S484" s="309"/>
    </row>
    <row r="485" spans="2:19" ht="21.75" customHeight="1">
      <c r="B485" s="320" t="s">
        <v>37</v>
      </c>
      <c r="C485" s="305"/>
      <c r="D485" s="307">
        <v>101</v>
      </c>
      <c r="E485" s="307">
        <v>94</v>
      </c>
      <c r="F485" s="309"/>
      <c r="G485" s="309"/>
      <c r="H485" s="309"/>
      <c r="I485" s="309"/>
      <c r="J485" s="309"/>
      <c r="K485" s="309"/>
      <c r="L485" s="309"/>
      <c r="M485" s="309"/>
      <c r="N485" s="309"/>
      <c r="O485" s="309"/>
      <c r="P485" s="309"/>
      <c r="Q485" s="309"/>
      <c r="R485" s="309"/>
      <c r="S485" s="309"/>
    </row>
    <row r="486" spans="2:19" ht="32.25" customHeight="1">
      <c r="B486" s="322" t="s">
        <v>38</v>
      </c>
      <c r="C486" s="305"/>
      <c r="D486" s="307">
        <v>100</v>
      </c>
      <c r="E486" s="307">
        <v>94</v>
      </c>
      <c r="F486" s="309"/>
      <c r="G486" s="309"/>
      <c r="H486" s="309"/>
      <c r="I486" s="309"/>
      <c r="J486" s="309"/>
      <c r="K486" s="309"/>
      <c r="L486" s="309"/>
      <c r="M486" s="309"/>
      <c r="N486" s="309"/>
      <c r="O486" s="309"/>
      <c r="P486" s="309"/>
      <c r="Q486" s="309"/>
      <c r="R486" s="309"/>
      <c r="S486" s="309"/>
    </row>
    <row r="487" spans="1:19" ht="29.25" customHeight="1">
      <c r="A487" s="355"/>
      <c r="B487" s="325" t="s">
        <v>133</v>
      </c>
      <c r="C487" s="305"/>
      <c r="D487" s="307">
        <v>99</v>
      </c>
      <c r="E487" s="307">
        <v>94</v>
      </c>
      <c r="F487" s="309"/>
      <c r="G487" s="309"/>
      <c r="H487" s="309"/>
      <c r="I487" s="309"/>
      <c r="J487" s="309"/>
      <c r="K487" s="308"/>
      <c r="L487" s="309"/>
      <c r="M487" s="309"/>
      <c r="N487" s="309"/>
      <c r="O487" s="309"/>
      <c r="P487" s="309"/>
      <c r="Q487" s="309"/>
      <c r="R487" s="309"/>
      <c r="S487" s="309"/>
    </row>
    <row r="488" spans="2:19" ht="21.75" customHeight="1">
      <c r="B488" s="320" t="s">
        <v>48</v>
      </c>
      <c r="C488" s="305"/>
      <c r="D488" s="307">
        <v>0.8</v>
      </c>
      <c r="E488" s="307">
        <v>0.8</v>
      </c>
      <c r="F488" s="309"/>
      <c r="G488" s="309"/>
      <c r="H488" s="309"/>
      <c r="I488" s="309"/>
      <c r="J488" s="309"/>
      <c r="K488" s="308"/>
      <c r="L488" s="309"/>
      <c r="M488" s="309"/>
      <c r="N488" s="309"/>
      <c r="O488" s="309"/>
      <c r="P488" s="309"/>
      <c r="Q488" s="309"/>
      <c r="R488" s="309"/>
      <c r="S488" s="309"/>
    </row>
    <row r="489" spans="2:19" ht="21.75" customHeight="1">
      <c r="B489" s="320" t="s">
        <v>49</v>
      </c>
      <c r="C489" s="305"/>
      <c r="D489" s="307">
        <v>2</v>
      </c>
      <c r="E489" s="307">
        <v>2</v>
      </c>
      <c r="F489" s="309"/>
      <c r="G489" s="309"/>
      <c r="H489" s="309"/>
      <c r="I489" s="309"/>
      <c r="J489" s="309"/>
      <c r="K489" s="308"/>
      <c r="L489" s="309"/>
      <c r="M489" s="309"/>
      <c r="N489" s="309"/>
      <c r="O489" s="309"/>
      <c r="P489" s="309"/>
      <c r="Q489" s="309"/>
      <c r="R489" s="309"/>
      <c r="S489" s="309"/>
    </row>
    <row r="490" spans="2:19" ht="21.75" customHeight="1">
      <c r="B490" s="320" t="s">
        <v>80</v>
      </c>
      <c r="C490" s="307"/>
      <c r="D490" s="307">
        <v>37.5</v>
      </c>
      <c r="E490" s="307">
        <v>37.5</v>
      </c>
      <c r="F490" s="309"/>
      <c r="G490" s="309"/>
      <c r="H490" s="309"/>
      <c r="I490" s="309"/>
      <c r="J490" s="309"/>
      <c r="K490" s="308"/>
      <c r="L490" s="309"/>
      <c r="M490" s="309"/>
      <c r="N490" s="309"/>
      <c r="O490" s="309"/>
      <c r="P490" s="309"/>
      <c r="Q490" s="309"/>
      <c r="R490" s="309"/>
      <c r="S490" s="309"/>
    </row>
    <row r="491" spans="2:19" ht="21.75" customHeight="1">
      <c r="B491" s="322" t="s">
        <v>47</v>
      </c>
      <c r="C491" s="307"/>
      <c r="D491" s="307">
        <v>5</v>
      </c>
      <c r="E491" s="307">
        <v>5</v>
      </c>
      <c r="F491" s="309"/>
      <c r="G491" s="309"/>
      <c r="H491" s="309"/>
      <c r="I491" s="309"/>
      <c r="J491" s="309"/>
      <c r="K491" s="308"/>
      <c r="L491" s="309"/>
      <c r="M491" s="309"/>
      <c r="N491" s="309"/>
      <c r="O491" s="309"/>
      <c r="P491" s="309"/>
      <c r="Q491" s="309"/>
      <c r="R491" s="309"/>
      <c r="S491" s="309"/>
    </row>
    <row r="492" spans="2:19" ht="21.75" customHeight="1">
      <c r="B492" s="322" t="s">
        <v>14</v>
      </c>
      <c r="C492" s="307"/>
      <c r="D492" s="307">
        <v>0.8</v>
      </c>
      <c r="E492" s="307">
        <v>0.8</v>
      </c>
      <c r="F492" s="309"/>
      <c r="G492" s="309"/>
      <c r="H492" s="309"/>
      <c r="I492" s="309"/>
      <c r="J492" s="309"/>
      <c r="K492" s="308"/>
      <c r="L492" s="309"/>
      <c r="M492" s="309"/>
      <c r="N492" s="309"/>
      <c r="O492" s="309"/>
      <c r="P492" s="309"/>
      <c r="Q492" s="309"/>
      <c r="R492" s="309"/>
      <c r="S492" s="309"/>
    </row>
    <row r="493" spans="2:19" s="35" customFormat="1" ht="37.5" customHeight="1">
      <c r="B493" s="102" t="s">
        <v>2</v>
      </c>
      <c r="C493" s="34">
        <v>180</v>
      </c>
      <c r="D493" s="34"/>
      <c r="E493" s="34"/>
      <c r="F493" s="42">
        <v>3.9</v>
      </c>
      <c r="G493" s="42">
        <v>5.1</v>
      </c>
      <c r="H493" s="34">
        <v>26.5</v>
      </c>
      <c r="I493" s="34">
        <v>170</v>
      </c>
      <c r="J493" s="34"/>
      <c r="K493" s="34">
        <f>SUM(K494:K504)</f>
        <v>15.615</v>
      </c>
      <c r="L493" s="34">
        <v>2.62</v>
      </c>
      <c r="M493" s="34">
        <v>0.01</v>
      </c>
      <c r="N493" s="74">
        <v>0.5</v>
      </c>
      <c r="O493" s="42">
        <v>0.24</v>
      </c>
      <c r="P493" s="74">
        <v>42.82</v>
      </c>
      <c r="Q493" s="74">
        <v>93.17</v>
      </c>
      <c r="R493" s="34">
        <v>31.14</v>
      </c>
      <c r="S493" s="34">
        <v>1.12</v>
      </c>
    </row>
    <row r="494" spans="2:205" s="37" customFormat="1" ht="27" customHeight="1">
      <c r="B494" s="136" t="s">
        <v>76</v>
      </c>
      <c r="C494" s="26"/>
      <c r="D494" s="28">
        <v>203</v>
      </c>
      <c r="E494" s="28">
        <v>154</v>
      </c>
      <c r="F494" s="29"/>
      <c r="G494" s="29"/>
      <c r="H494" s="29"/>
      <c r="I494" s="29"/>
      <c r="J494" s="29"/>
      <c r="K494" s="29"/>
      <c r="L494" s="29"/>
      <c r="M494" s="29"/>
      <c r="N494" s="85"/>
      <c r="O494" s="29"/>
      <c r="P494" s="148"/>
      <c r="Q494" s="148"/>
      <c r="R494" s="29"/>
      <c r="S494" s="29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</row>
    <row r="495" spans="2:205" s="37" customFormat="1" ht="27" customHeight="1">
      <c r="B495" s="136" t="s">
        <v>77</v>
      </c>
      <c r="C495" s="26"/>
      <c r="D495" s="28">
        <v>218</v>
      </c>
      <c r="E495" s="28">
        <v>154</v>
      </c>
      <c r="F495" s="29"/>
      <c r="G495" s="29"/>
      <c r="H495" s="29"/>
      <c r="I495" s="29"/>
      <c r="J495" s="29">
        <v>50.5</v>
      </c>
      <c r="K495" s="29">
        <f aca="true" t="shared" si="12" ref="K495:K504">J495*D495/1000</f>
        <v>11.009</v>
      </c>
      <c r="L495" s="29"/>
      <c r="M495" s="29"/>
      <c r="N495" s="85"/>
      <c r="O495" s="29"/>
      <c r="P495" s="148"/>
      <c r="Q495" s="148"/>
      <c r="R495" s="29"/>
      <c r="S495" s="29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</row>
    <row r="496" spans="2:205" s="37" customFormat="1" ht="27" customHeight="1">
      <c r="B496" s="136" t="s">
        <v>78</v>
      </c>
      <c r="C496" s="26"/>
      <c r="D496" s="28">
        <v>236</v>
      </c>
      <c r="E496" s="28">
        <v>154</v>
      </c>
      <c r="F496" s="29"/>
      <c r="G496" s="29"/>
      <c r="H496" s="29"/>
      <c r="I496" s="29"/>
      <c r="J496" s="29"/>
      <c r="K496" s="29">
        <f t="shared" si="12"/>
        <v>0</v>
      </c>
      <c r="L496" s="29"/>
      <c r="M496" s="29"/>
      <c r="N496" s="85"/>
      <c r="O496" s="29"/>
      <c r="P496" s="148"/>
      <c r="Q496" s="148"/>
      <c r="R496" s="29"/>
      <c r="S496" s="29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</row>
    <row r="497" spans="2:205" s="37" customFormat="1" ht="27" customHeight="1">
      <c r="B497" s="136" t="s">
        <v>79</v>
      </c>
      <c r="C497" s="26"/>
      <c r="D497" s="28">
        <v>256</v>
      </c>
      <c r="E497" s="28">
        <v>154</v>
      </c>
      <c r="F497" s="29"/>
      <c r="G497" s="29"/>
      <c r="H497" s="29"/>
      <c r="I497" s="29"/>
      <c r="J497" s="29"/>
      <c r="K497" s="29">
        <f t="shared" si="12"/>
        <v>0</v>
      </c>
      <c r="L497" s="29"/>
      <c r="M497" s="29"/>
      <c r="N497" s="85"/>
      <c r="O497" s="29"/>
      <c r="P497" s="148"/>
      <c r="Q497" s="148"/>
      <c r="R497" s="29"/>
      <c r="S497" s="29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</row>
    <row r="498" spans="2:205" s="37" customFormat="1" ht="27" customHeight="1">
      <c r="B498" s="136" t="s">
        <v>80</v>
      </c>
      <c r="C498" s="26"/>
      <c r="D498" s="28">
        <v>28</v>
      </c>
      <c r="E498" s="28">
        <v>28</v>
      </c>
      <c r="F498" s="29"/>
      <c r="G498" s="29"/>
      <c r="H498" s="29"/>
      <c r="I498" s="29"/>
      <c r="J498" s="29">
        <v>48</v>
      </c>
      <c r="K498" s="29">
        <f t="shared" si="12"/>
        <v>1.344</v>
      </c>
      <c r="L498" s="29"/>
      <c r="M498" s="29"/>
      <c r="N498" s="85"/>
      <c r="O498" s="29"/>
      <c r="P498" s="148"/>
      <c r="Q498" s="148"/>
      <c r="R498" s="29"/>
      <c r="S498" s="29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</row>
    <row r="499" spans="2:205" s="37" customFormat="1" ht="27" customHeight="1">
      <c r="B499" s="136" t="s">
        <v>81</v>
      </c>
      <c r="C499" s="26"/>
      <c r="D499" s="28">
        <v>12.6</v>
      </c>
      <c r="E499" s="28">
        <v>12.6</v>
      </c>
      <c r="F499" s="29"/>
      <c r="G499" s="29"/>
      <c r="H499" s="29"/>
      <c r="I499" s="29"/>
      <c r="J499" s="29"/>
      <c r="K499" s="29">
        <f t="shared" si="12"/>
        <v>0</v>
      </c>
      <c r="L499" s="29"/>
      <c r="M499" s="29"/>
      <c r="N499" s="85"/>
      <c r="O499" s="29"/>
      <c r="P499" s="148"/>
      <c r="Q499" s="148"/>
      <c r="R499" s="29"/>
      <c r="S499" s="29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</row>
    <row r="500" spans="2:205" s="37" customFormat="1" ht="27" customHeight="1">
      <c r="B500" s="136" t="s">
        <v>82</v>
      </c>
      <c r="C500" s="26"/>
      <c r="D500" s="28">
        <v>3.6</v>
      </c>
      <c r="E500" s="28">
        <v>3.6</v>
      </c>
      <c r="F500" s="29"/>
      <c r="G500" s="29"/>
      <c r="H500" s="29"/>
      <c r="I500" s="29"/>
      <c r="J500" s="29"/>
      <c r="K500" s="29">
        <f t="shared" si="12"/>
        <v>0</v>
      </c>
      <c r="L500" s="29"/>
      <c r="M500" s="29"/>
      <c r="N500" s="85"/>
      <c r="O500" s="29"/>
      <c r="P500" s="148"/>
      <c r="Q500" s="148"/>
      <c r="R500" s="29"/>
      <c r="S500" s="29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</row>
    <row r="501" spans="2:205" s="37" customFormat="1" ht="39" customHeight="1">
      <c r="B501" s="100" t="s">
        <v>83</v>
      </c>
      <c r="C501" s="26"/>
      <c r="D501" s="28">
        <v>15.3</v>
      </c>
      <c r="E501" s="28">
        <v>15.3</v>
      </c>
      <c r="F501" s="29"/>
      <c r="G501" s="29"/>
      <c r="H501" s="29"/>
      <c r="I501" s="29"/>
      <c r="J501" s="29"/>
      <c r="K501" s="29">
        <f t="shared" si="12"/>
        <v>0</v>
      </c>
      <c r="L501" s="29"/>
      <c r="M501" s="29"/>
      <c r="N501" s="85"/>
      <c r="O501" s="29"/>
      <c r="P501" s="148"/>
      <c r="Q501" s="148"/>
      <c r="R501" s="29"/>
      <c r="S501" s="29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</row>
    <row r="502" spans="2:205" s="37" customFormat="1" ht="27" customHeight="1">
      <c r="B502" s="136" t="s">
        <v>84</v>
      </c>
      <c r="C502" s="26" t="s">
        <v>115</v>
      </c>
      <c r="D502" s="28">
        <v>24.3</v>
      </c>
      <c r="E502" s="28">
        <v>24.3</v>
      </c>
      <c r="F502" s="29"/>
      <c r="G502" s="29"/>
      <c r="H502" s="29"/>
      <c r="I502" s="29"/>
      <c r="J502" s="29"/>
      <c r="K502" s="29">
        <f t="shared" si="12"/>
        <v>0</v>
      </c>
      <c r="L502" s="29"/>
      <c r="M502" s="29"/>
      <c r="N502" s="85"/>
      <c r="O502" s="29"/>
      <c r="P502" s="148"/>
      <c r="Q502" s="148"/>
      <c r="R502" s="29"/>
      <c r="S502" s="29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</row>
    <row r="503" spans="2:205" s="37" customFormat="1" ht="27" customHeight="1">
      <c r="B503" s="136" t="s">
        <v>49</v>
      </c>
      <c r="C503" s="26"/>
      <c r="D503" s="28">
        <v>5</v>
      </c>
      <c r="E503" s="28">
        <v>5</v>
      </c>
      <c r="F503" s="29"/>
      <c r="G503" s="29"/>
      <c r="H503" s="29"/>
      <c r="I503" s="29"/>
      <c r="J503" s="29">
        <v>650</v>
      </c>
      <c r="K503" s="29">
        <f t="shared" si="12"/>
        <v>3.25</v>
      </c>
      <c r="L503" s="29"/>
      <c r="M503" s="29"/>
      <c r="N503" s="85"/>
      <c r="O503" s="29"/>
      <c r="P503" s="148"/>
      <c r="Q503" s="148"/>
      <c r="R503" s="29"/>
      <c r="S503" s="29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</row>
    <row r="504" spans="2:205" s="37" customFormat="1" ht="27" customHeight="1">
      <c r="B504" s="98" t="s">
        <v>14</v>
      </c>
      <c r="C504" s="26"/>
      <c r="D504" s="28">
        <v>1</v>
      </c>
      <c r="E504" s="28">
        <v>1</v>
      </c>
      <c r="F504" s="29"/>
      <c r="G504" s="29"/>
      <c r="H504" s="29"/>
      <c r="I504" s="29"/>
      <c r="J504" s="29">
        <v>12</v>
      </c>
      <c r="K504" s="29">
        <f t="shared" si="12"/>
        <v>0.012</v>
      </c>
      <c r="L504" s="29"/>
      <c r="M504" s="29"/>
      <c r="N504" s="85"/>
      <c r="O504" s="29"/>
      <c r="P504" s="148"/>
      <c r="Q504" s="148"/>
      <c r="R504" s="29"/>
      <c r="S504" s="29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</row>
    <row r="505" spans="2:21" s="35" customFormat="1" ht="42" customHeight="1">
      <c r="B505" s="106" t="s">
        <v>336</v>
      </c>
      <c r="C505" s="32">
        <v>200</v>
      </c>
      <c r="D505" s="32"/>
      <c r="E505" s="32"/>
      <c r="F505" s="33">
        <v>0.2</v>
      </c>
      <c r="G505" s="33">
        <v>1.8</v>
      </c>
      <c r="H505" s="33">
        <v>15.1</v>
      </c>
      <c r="I505" s="32">
        <v>68</v>
      </c>
      <c r="J505" s="32"/>
      <c r="K505" s="33">
        <f>SUM(K506:K508)</f>
        <v>8.8118</v>
      </c>
      <c r="L505" s="32">
        <v>60</v>
      </c>
      <c r="M505" s="32">
        <v>0.01</v>
      </c>
      <c r="N505" s="78">
        <v>0</v>
      </c>
      <c r="O505" s="32">
        <v>0.57</v>
      </c>
      <c r="P505" s="74">
        <v>9.08</v>
      </c>
      <c r="Q505" s="47">
        <v>2.37</v>
      </c>
      <c r="R505" s="32">
        <v>2.42</v>
      </c>
      <c r="S505" s="32">
        <v>0.47</v>
      </c>
      <c r="T505" s="498"/>
      <c r="U505" s="499"/>
    </row>
    <row r="506" spans="2:21" ht="27" customHeight="1">
      <c r="B506" s="121" t="s">
        <v>96</v>
      </c>
      <c r="C506" s="32"/>
      <c r="D506" s="43">
        <v>20</v>
      </c>
      <c r="E506" s="43">
        <v>20</v>
      </c>
      <c r="F506" s="45"/>
      <c r="G506" s="45"/>
      <c r="H506" s="45"/>
      <c r="I506" s="45"/>
      <c r="J506" s="43">
        <v>400</v>
      </c>
      <c r="K506" s="60">
        <f>J506*D506/1000</f>
        <v>8</v>
      </c>
      <c r="L506" s="45"/>
      <c r="M506" s="45"/>
      <c r="N506" s="114"/>
      <c r="O506" s="45"/>
      <c r="P506" s="115"/>
      <c r="Q506" s="115"/>
      <c r="R506" s="45"/>
      <c r="S506" s="45"/>
      <c r="T506" s="498"/>
      <c r="U506" s="499"/>
    </row>
    <row r="507" spans="2:21" ht="27" customHeight="1">
      <c r="B507" s="116" t="s">
        <v>53</v>
      </c>
      <c r="C507" s="32"/>
      <c r="D507" s="43">
        <v>9</v>
      </c>
      <c r="E507" s="43">
        <v>9</v>
      </c>
      <c r="F507" s="45"/>
      <c r="G507" s="45"/>
      <c r="H507" s="45"/>
      <c r="I507" s="45"/>
      <c r="J507" s="43">
        <v>90.2</v>
      </c>
      <c r="K507" s="60">
        <f>J507*D507/1000</f>
        <v>0.8118000000000001</v>
      </c>
      <c r="L507" s="45"/>
      <c r="M507" s="45"/>
      <c r="N507" s="114"/>
      <c r="O507" s="45"/>
      <c r="P507" s="115"/>
      <c r="Q507" s="115"/>
      <c r="R507" s="45"/>
      <c r="S507" s="45"/>
      <c r="T507" s="498"/>
      <c r="U507" s="499"/>
    </row>
    <row r="508" spans="2:21" ht="27" customHeight="1">
      <c r="B508" s="116" t="s">
        <v>45</v>
      </c>
      <c r="C508" s="32"/>
      <c r="D508" s="43">
        <v>200</v>
      </c>
      <c r="E508" s="43">
        <v>200</v>
      </c>
      <c r="F508" s="45"/>
      <c r="G508" s="45"/>
      <c r="H508" s="45"/>
      <c r="I508" s="45"/>
      <c r="J508" s="43"/>
      <c r="K508" s="60">
        <f>J508*D508/1000</f>
        <v>0</v>
      </c>
      <c r="L508" s="45"/>
      <c r="M508" s="45"/>
      <c r="N508" s="114"/>
      <c r="O508" s="45"/>
      <c r="P508" s="115"/>
      <c r="Q508" s="115"/>
      <c r="R508" s="45"/>
      <c r="S508" s="45"/>
      <c r="T508" s="498"/>
      <c r="U508" s="499"/>
    </row>
    <row r="509" spans="2:19" s="35" customFormat="1" ht="28.5" customHeight="1">
      <c r="B509" s="86" t="s">
        <v>165</v>
      </c>
      <c r="C509" s="53">
        <v>40</v>
      </c>
      <c r="D509" s="53"/>
      <c r="E509" s="53"/>
      <c r="F509" s="54">
        <v>3.16</v>
      </c>
      <c r="G509" s="54">
        <v>0.4</v>
      </c>
      <c r="H509" s="54">
        <v>19.4</v>
      </c>
      <c r="I509" s="55">
        <v>95</v>
      </c>
      <c r="J509" s="55">
        <v>58</v>
      </c>
      <c r="K509" s="32">
        <f>J509*C509/1000</f>
        <v>2.32</v>
      </c>
      <c r="L509" s="42">
        <v>0</v>
      </c>
      <c r="M509" s="32">
        <v>0.05</v>
      </c>
      <c r="N509" s="78">
        <v>0</v>
      </c>
      <c r="O509" s="32">
        <v>0.5</v>
      </c>
      <c r="P509" s="74">
        <v>9.2</v>
      </c>
      <c r="Q509" s="47">
        <v>35.7</v>
      </c>
      <c r="R509" s="55">
        <v>13.2</v>
      </c>
      <c r="S509" s="32">
        <v>0.8</v>
      </c>
    </row>
    <row r="510" spans="2:19" s="44" customFormat="1" ht="28.5" customHeight="1">
      <c r="B510" s="87" t="s">
        <v>392</v>
      </c>
      <c r="C510" s="32">
        <v>20</v>
      </c>
      <c r="D510" s="43"/>
      <c r="E510" s="43"/>
      <c r="F510" s="32">
        <v>1.4</v>
      </c>
      <c r="G510" s="32">
        <v>0.24</v>
      </c>
      <c r="H510" s="32">
        <v>7.8</v>
      </c>
      <c r="I510" s="69">
        <v>40</v>
      </c>
      <c r="J510" s="32">
        <v>57</v>
      </c>
      <c r="K510" s="32">
        <f>J510*C510/1000</f>
        <v>1.14</v>
      </c>
      <c r="L510" s="42">
        <v>0</v>
      </c>
      <c r="M510" s="32">
        <v>0.04</v>
      </c>
      <c r="N510" s="78">
        <v>0</v>
      </c>
      <c r="O510" s="32">
        <v>0.28</v>
      </c>
      <c r="P510" s="74">
        <v>5.8</v>
      </c>
      <c r="Q510" s="47">
        <v>30</v>
      </c>
      <c r="R510" s="33">
        <v>9.4</v>
      </c>
      <c r="S510" s="32">
        <v>0.78</v>
      </c>
    </row>
    <row r="511" spans="1:20" s="5" customFormat="1" ht="24" customHeight="1">
      <c r="A511" s="432" t="s">
        <v>395</v>
      </c>
      <c r="B511" s="433"/>
      <c r="C511" s="434">
        <v>580</v>
      </c>
      <c r="D511" s="434"/>
      <c r="E511" s="435"/>
      <c r="F511" s="469">
        <f aca="true" t="shared" si="13" ref="F511:S511">SUM(F472+F482+F493+F505+F509+F510)</f>
        <v>21.159999999999997</v>
      </c>
      <c r="G511" s="469">
        <f t="shared" si="13"/>
        <v>24.339999999999996</v>
      </c>
      <c r="H511" s="469">
        <f t="shared" si="13"/>
        <v>82.89999999999999</v>
      </c>
      <c r="I511" s="469">
        <f t="shared" si="13"/>
        <v>646</v>
      </c>
      <c r="J511" s="469">
        <f t="shared" si="13"/>
        <v>115</v>
      </c>
      <c r="K511" s="469">
        <f t="shared" si="13"/>
        <v>40.08188</v>
      </c>
      <c r="L511" s="469">
        <f t="shared" si="13"/>
        <v>66.9</v>
      </c>
      <c r="M511" s="469">
        <f t="shared" si="13"/>
        <v>0.283</v>
      </c>
      <c r="N511" s="469">
        <f t="shared" si="13"/>
        <v>2025.12</v>
      </c>
      <c r="O511" s="469">
        <f t="shared" si="13"/>
        <v>3.08</v>
      </c>
      <c r="P511" s="469">
        <f t="shared" si="13"/>
        <v>153.3</v>
      </c>
      <c r="Q511" s="469">
        <f t="shared" si="13"/>
        <v>400.24</v>
      </c>
      <c r="R511" s="469">
        <f t="shared" si="13"/>
        <v>114.06</v>
      </c>
      <c r="S511" s="469">
        <f t="shared" si="13"/>
        <v>4.97</v>
      </c>
      <c r="T511" s="437"/>
    </row>
    <row r="512" spans="1:20" ht="20.25" customHeight="1">
      <c r="A512" s="571"/>
      <c r="B512" s="572"/>
      <c r="C512" s="573"/>
      <c r="D512" s="574"/>
      <c r="E512" s="574"/>
      <c r="F512" s="574"/>
      <c r="G512" s="574"/>
      <c r="H512" s="574"/>
      <c r="I512" s="575"/>
      <c r="J512" s="267"/>
      <c r="K512" s="267"/>
      <c r="L512" s="268" t="s">
        <v>63</v>
      </c>
      <c r="M512" s="269"/>
      <c r="N512" s="269"/>
      <c r="O512" s="269"/>
      <c r="P512" s="269"/>
      <c r="Q512" s="269"/>
      <c r="R512" s="269"/>
      <c r="S512" s="270"/>
      <c r="T512" s="243"/>
    </row>
    <row r="513" spans="1:20" ht="40.5" customHeight="1">
      <c r="A513" s="608" t="s">
        <v>193</v>
      </c>
      <c r="B513" s="610" t="s">
        <v>54</v>
      </c>
      <c r="C513" s="583"/>
      <c r="D513" s="584"/>
      <c r="E513" s="585"/>
      <c r="F513" s="617" t="s">
        <v>194</v>
      </c>
      <c r="G513" s="618"/>
      <c r="H513" s="619"/>
      <c r="I513" s="620" t="s">
        <v>60</v>
      </c>
      <c r="J513" s="271"/>
      <c r="K513" s="271"/>
      <c r="L513" s="605" t="s">
        <v>64</v>
      </c>
      <c r="M513" s="606"/>
      <c r="N513" s="606"/>
      <c r="O513" s="606"/>
      <c r="P513" s="606" t="s">
        <v>65</v>
      </c>
      <c r="Q513" s="606"/>
      <c r="R513" s="606"/>
      <c r="S513" s="607"/>
      <c r="T513" s="243"/>
    </row>
    <row r="514" spans="1:20" ht="91.5" customHeight="1">
      <c r="A514" s="609"/>
      <c r="B514" s="611"/>
      <c r="C514" s="579" t="s">
        <v>195</v>
      </c>
      <c r="D514" s="579" t="s">
        <v>55</v>
      </c>
      <c r="E514" s="579" t="s">
        <v>56</v>
      </c>
      <c r="F514" s="586" t="s">
        <v>57</v>
      </c>
      <c r="G514" s="586" t="s">
        <v>58</v>
      </c>
      <c r="H514" s="587" t="s">
        <v>59</v>
      </c>
      <c r="I514" s="621"/>
      <c r="J514" s="272" t="s">
        <v>61</v>
      </c>
      <c r="K514" s="273" t="s">
        <v>62</v>
      </c>
      <c r="L514" s="274" t="s">
        <v>66</v>
      </c>
      <c r="M514" s="274" t="s">
        <v>67</v>
      </c>
      <c r="N514" s="274" t="s">
        <v>68</v>
      </c>
      <c r="O514" s="274" t="s">
        <v>69</v>
      </c>
      <c r="P514" s="274" t="s">
        <v>70</v>
      </c>
      <c r="Q514" s="274" t="s">
        <v>71</v>
      </c>
      <c r="R514" s="274" t="s">
        <v>72</v>
      </c>
      <c r="S514" s="275" t="s">
        <v>73</v>
      </c>
      <c r="T514" s="244"/>
    </row>
    <row r="515" spans="1:20" ht="22.5" customHeight="1">
      <c r="A515" s="253" t="s">
        <v>244</v>
      </c>
      <c r="B515" s="254"/>
      <c r="C515" s="255"/>
      <c r="D515" s="256"/>
      <c r="E515" s="253"/>
      <c r="F515" s="257"/>
      <c r="G515" s="258"/>
      <c r="H515" s="258"/>
      <c r="I515" s="258"/>
      <c r="J515" s="302"/>
      <c r="K515" s="303"/>
      <c r="L515" s="263"/>
      <c r="M515" s="263"/>
      <c r="N515" s="263"/>
      <c r="O515" s="263"/>
      <c r="P515" s="263"/>
      <c r="Q515" s="263"/>
      <c r="R515" s="263"/>
      <c r="S515" s="264"/>
      <c r="T515" s="244"/>
    </row>
    <row r="516" spans="1:19" s="35" customFormat="1" ht="26.25" customHeight="1">
      <c r="A516" s="245" t="s">
        <v>400</v>
      </c>
      <c r="B516" s="265"/>
      <c r="C516" s="246"/>
      <c r="D516" s="246"/>
      <c r="E516" s="247"/>
      <c r="F516" s="71"/>
      <c r="G516" s="71"/>
      <c r="H516" s="71"/>
      <c r="I516" s="95"/>
      <c r="J516" s="71"/>
      <c r="K516" s="71"/>
      <c r="L516" s="71"/>
      <c r="M516" s="71"/>
      <c r="N516" s="71"/>
      <c r="O516" s="71"/>
      <c r="P516" s="95"/>
      <c r="Q516" s="71"/>
      <c r="R516" s="71"/>
      <c r="S516" s="71"/>
    </row>
    <row r="517" spans="2:19" s="9" customFormat="1" ht="36.75" customHeight="1">
      <c r="B517" s="89" t="s">
        <v>387</v>
      </c>
      <c r="C517" s="26">
        <v>30</v>
      </c>
      <c r="D517" s="26"/>
      <c r="E517" s="26"/>
      <c r="F517" s="26">
        <v>0.9</v>
      </c>
      <c r="G517" s="26">
        <v>0.06</v>
      </c>
      <c r="H517" s="26">
        <v>1.95</v>
      </c>
      <c r="I517" s="26">
        <v>12</v>
      </c>
      <c r="J517" s="26"/>
      <c r="K517" s="27">
        <f>K518</f>
        <v>5.541300000000001</v>
      </c>
      <c r="L517" s="27">
        <v>80</v>
      </c>
      <c r="M517" s="24">
        <v>0.3</v>
      </c>
      <c r="N517" s="27">
        <v>0</v>
      </c>
      <c r="O517" s="26">
        <v>0.3</v>
      </c>
      <c r="P517" s="26">
        <v>34</v>
      </c>
      <c r="Q517" s="26">
        <v>165</v>
      </c>
      <c r="R517" s="26">
        <v>34</v>
      </c>
      <c r="S517" s="26">
        <v>0.66</v>
      </c>
    </row>
    <row r="518" spans="2:19" s="1" customFormat="1" ht="18.75" customHeight="1">
      <c r="B518" s="98" t="s">
        <v>33</v>
      </c>
      <c r="C518" s="26"/>
      <c r="D518" s="28">
        <v>47</v>
      </c>
      <c r="E518" s="28">
        <v>30</v>
      </c>
      <c r="F518" s="28"/>
      <c r="G518" s="28"/>
      <c r="H518" s="28"/>
      <c r="I518" s="28"/>
      <c r="J518" s="28">
        <v>117.9</v>
      </c>
      <c r="K518" s="39">
        <f>J518*D518/1000</f>
        <v>5.541300000000001</v>
      </c>
      <c r="L518" s="29"/>
      <c r="M518" s="29"/>
      <c r="N518" s="29"/>
      <c r="O518" s="29"/>
      <c r="P518" s="29"/>
      <c r="Q518" s="29"/>
      <c r="R518" s="29"/>
      <c r="S518" s="29"/>
    </row>
    <row r="519" spans="2:19" s="46" customFormat="1" ht="31.5" customHeight="1">
      <c r="B519" s="491" t="s">
        <v>332</v>
      </c>
      <c r="C519" s="34">
        <v>60</v>
      </c>
      <c r="D519" s="34"/>
      <c r="E519" s="34"/>
      <c r="F519" s="34">
        <v>0.7</v>
      </c>
      <c r="G519" s="42">
        <v>3.1</v>
      </c>
      <c r="H519" s="42">
        <v>2.3</v>
      </c>
      <c r="I519" s="34">
        <v>41</v>
      </c>
      <c r="J519" s="50"/>
      <c r="K519" s="50"/>
      <c r="L519" s="42">
        <v>1</v>
      </c>
      <c r="M519" s="32">
        <v>0.05</v>
      </c>
      <c r="N519" s="69">
        <v>0</v>
      </c>
      <c r="O519" s="33">
        <v>0.7</v>
      </c>
      <c r="P519" s="74">
        <v>17.3</v>
      </c>
      <c r="Q519" s="47">
        <v>25.3</v>
      </c>
      <c r="R519" s="33">
        <v>7</v>
      </c>
      <c r="S519" s="32">
        <v>0.25</v>
      </c>
    </row>
    <row r="520" spans="2:23" ht="24.75" customHeight="1">
      <c r="B520" s="117" t="s">
        <v>112</v>
      </c>
      <c r="C520" s="43"/>
      <c r="D520" s="43">
        <v>62</v>
      </c>
      <c r="E520" s="43">
        <v>60</v>
      </c>
      <c r="F520" s="43"/>
      <c r="G520" s="60"/>
      <c r="H520" s="60"/>
      <c r="I520" s="43"/>
      <c r="J520" s="45"/>
      <c r="K520" s="45"/>
      <c r="L520" s="118"/>
      <c r="M520" s="43"/>
      <c r="N520" s="114"/>
      <c r="O520" s="60"/>
      <c r="P520" s="119"/>
      <c r="Q520" s="120"/>
      <c r="R520" s="60"/>
      <c r="S520" s="43"/>
      <c r="T520" s="492"/>
      <c r="U520" s="284"/>
      <c r="V520" s="284"/>
      <c r="W520" s="284"/>
    </row>
    <row r="521" spans="2:19" ht="24.75" customHeight="1">
      <c r="B521" s="117" t="s">
        <v>113</v>
      </c>
      <c r="C521" s="43"/>
      <c r="D521" s="43">
        <v>62</v>
      </c>
      <c r="E521" s="43">
        <v>60</v>
      </c>
      <c r="F521" s="43"/>
      <c r="G521" s="60"/>
      <c r="H521" s="60"/>
      <c r="I521" s="43"/>
      <c r="J521" s="45"/>
      <c r="K521" s="45"/>
      <c r="L521" s="118"/>
      <c r="M521" s="43"/>
      <c r="N521" s="114"/>
      <c r="O521" s="60"/>
      <c r="P521" s="119"/>
      <c r="Q521" s="120"/>
      <c r="R521" s="60"/>
      <c r="S521" s="43"/>
    </row>
    <row r="522" spans="2:19" ht="24.75" customHeight="1">
      <c r="B522" s="121" t="s">
        <v>48</v>
      </c>
      <c r="C522" s="43"/>
      <c r="D522" s="43">
        <v>3</v>
      </c>
      <c r="E522" s="43">
        <v>3</v>
      </c>
      <c r="F522" s="43"/>
      <c r="G522" s="60"/>
      <c r="H522" s="60"/>
      <c r="I522" s="43"/>
      <c r="J522" s="45"/>
      <c r="K522" s="45"/>
      <c r="L522" s="118"/>
      <c r="M522" s="43"/>
      <c r="N522" s="114"/>
      <c r="O522" s="60"/>
      <c r="P522" s="119"/>
      <c r="Q522" s="120"/>
      <c r="R522" s="60"/>
      <c r="S522" s="43"/>
    </row>
    <row r="523" spans="2:19" ht="24.75" customHeight="1">
      <c r="B523" s="121" t="s">
        <v>14</v>
      </c>
      <c r="C523" s="43"/>
      <c r="D523" s="43">
        <v>0.2</v>
      </c>
      <c r="E523" s="43">
        <v>0.2</v>
      </c>
      <c r="F523" s="43"/>
      <c r="G523" s="60"/>
      <c r="H523" s="60"/>
      <c r="I523" s="43"/>
      <c r="J523" s="45"/>
      <c r="K523" s="45"/>
      <c r="L523" s="118"/>
      <c r="M523" s="43"/>
      <c r="N523" s="114"/>
      <c r="O523" s="60"/>
      <c r="P523" s="119"/>
      <c r="Q523" s="120"/>
      <c r="R523" s="60"/>
      <c r="S523" s="43"/>
    </row>
    <row r="524" spans="2:19" s="5" customFormat="1" ht="36.75" customHeight="1">
      <c r="B524" s="96" t="s">
        <v>247</v>
      </c>
      <c r="C524" s="32">
        <v>100</v>
      </c>
      <c r="D524" s="32"/>
      <c r="E524" s="32"/>
      <c r="F524" s="32">
        <v>13.4</v>
      </c>
      <c r="G524" s="33">
        <v>12</v>
      </c>
      <c r="H524" s="33">
        <v>5.6</v>
      </c>
      <c r="I524" s="32">
        <v>185</v>
      </c>
      <c r="J524" s="50"/>
      <c r="K524" s="27">
        <f>SUM(K525:K544)</f>
        <v>27.76707</v>
      </c>
      <c r="L524" s="42">
        <v>3.9</v>
      </c>
      <c r="M524" s="32">
        <v>0.05</v>
      </c>
      <c r="N524" s="33">
        <v>5.7</v>
      </c>
      <c r="O524" s="33">
        <v>2.9</v>
      </c>
      <c r="P524" s="42">
        <v>39.42</v>
      </c>
      <c r="Q524" s="47">
        <v>140.9</v>
      </c>
      <c r="R524" s="33">
        <v>37.08</v>
      </c>
      <c r="S524" s="32">
        <v>0.8</v>
      </c>
    </row>
    <row r="525" spans="2:19" ht="30" customHeight="1">
      <c r="B525" s="121" t="s">
        <v>26</v>
      </c>
      <c r="C525" s="43"/>
      <c r="D525" s="43">
        <v>87</v>
      </c>
      <c r="E525" s="43">
        <v>61</v>
      </c>
      <c r="F525" s="43"/>
      <c r="G525" s="60"/>
      <c r="H525" s="60"/>
      <c r="I525" s="43"/>
      <c r="J525" s="45">
        <v>288</v>
      </c>
      <c r="K525" s="39">
        <f>J525*D525/1000</f>
        <v>25.056</v>
      </c>
      <c r="L525" s="118"/>
      <c r="M525" s="43"/>
      <c r="N525" s="60"/>
      <c r="O525" s="60"/>
      <c r="P525" s="118"/>
      <c r="Q525" s="60"/>
      <c r="R525" s="60"/>
      <c r="S525" s="43"/>
    </row>
    <row r="526" spans="2:19" ht="30" customHeight="1">
      <c r="B526" s="121" t="s">
        <v>151</v>
      </c>
      <c r="C526" s="43"/>
      <c r="D526" s="43">
        <v>87</v>
      </c>
      <c r="E526" s="43">
        <v>61</v>
      </c>
      <c r="F526" s="43"/>
      <c r="G526" s="60"/>
      <c r="H526" s="60"/>
      <c r="I526" s="43"/>
      <c r="J526" s="45"/>
      <c r="K526" s="39"/>
      <c r="L526" s="118"/>
      <c r="M526" s="43"/>
      <c r="N526" s="60"/>
      <c r="O526" s="60"/>
      <c r="P526" s="118"/>
      <c r="Q526" s="60"/>
      <c r="R526" s="60"/>
      <c r="S526" s="43"/>
    </row>
    <row r="527" spans="2:19" ht="30" customHeight="1">
      <c r="B527" s="121" t="s">
        <v>152</v>
      </c>
      <c r="C527" s="43"/>
      <c r="D527" s="43">
        <v>81</v>
      </c>
      <c r="E527" s="43">
        <v>61</v>
      </c>
      <c r="F527" s="43"/>
      <c r="G527" s="60"/>
      <c r="H527" s="60"/>
      <c r="I527" s="43"/>
      <c r="J527" s="45"/>
      <c r="K527" s="39"/>
      <c r="L527" s="118"/>
      <c r="M527" s="43"/>
      <c r="N527" s="60"/>
      <c r="O527" s="60"/>
      <c r="P527" s="118"/>
      <c r="Q527" s="60"/>
      <c r="R527" s="60"/>
      <c r="S527" s="43"/>
    </row>
    <row r="528" spans="2:19" ht="36.75" customHeight="1">
      <c r="B528" s="121" t="s">
        <v>153</v>
      </c>
      <c r="C528" s="43"/>
      <c r="D528" s="43">
        <v>81</v>
      </c>
      <c r="E528" s="43">
        <v>61</v>
      </c>
      <c r="F528" s="43"/>
      <c r="G528" s="60"/>
      <c r="H528" s="60"/>
      <c r="I528" s="43"/>
      <c r="J528" s="45"/>
      <c r="K528" s="39"/>
      <c r="L528" s="118"/>
      <c r="M528" s="43"/>
      <c r="N528" s="60"/>
      <c r="O528" s="60"/>
      <c r="P528" s="118"/>
      <c r="Q528" s="60"/>
      <c r="R528" s="60"/>
      <c r="S528" s="43"/>
    </row>
    <row r="529" spans="2:19" ht="36" customHeight="1">
      <c r="B529" s="121" t="s">
        <v>143</v>
      </c>
      <c r="C529" s="43"/>
      <c r="D529" s="43">
        <v>105</v>
      </c>
      <c r="E529" s="43">
        <v>61</v>
      </c>
      <c r="F529" s="43"/>
      <c r="G529" s="60"/>
      <c r="H529" s="60"/>
      <c r="I529" s="43"/>
      <c r="J529" s="45"/>
      <c r="K529" s="39"/>
      <c r="L529" s="118"/>
      <c r="M529" s="43"/>
      <c r="N529" s="60"/>
      <c r="O529" s="60"/>
      <c r="P529" s="118"/>
      <c r="Q529" s="60"/>
      <c r="R529" s="60"/>
      <c r="S529" s="43"/>
    </row>
    <row r="530" spans="2:19" ht="37.5" customHeight="1">
      <c r="B530" s="121" t="s">
        <v>154</v>
      </c>
      <c r="C530" s="43"/>
      <c r="D530" s="43">
        <v>105</v>
      </c>
      <c r="E530" s="43">
        <v>61</v>
      </c>
      <c r="F530" s="43"/>
      <c r="G530" s="60"/>
      <c r="H530" s="60"/>
      <c r="I530" s="43"/>
      <c r="J530" s="45"/>
      <c r="K530" s="39"/>
      <c r="L530" s="118"/>
      <c r="M530" s="43"/>
      <c r="N530" s="60"/>
      <c r="O530" s="60"/>
      <c r="P530" s="118"/>
      <c r="Q530" s="60"/>
      <c r="R530" s="60"/>
      <c r="S530" s="43"/>
    </row>
    <row r="531" spans="2:19" ht="25.5" customHeight="1">
      <c r="B531" s="121" t="s">
        <v>40</v>
      </c>
      <c r="C531" s="43"/>
      <c r="D531" s="43">
        <v>64</v>
      </c>
      <c r="E531" s="43">
        <v>61</v>
      </c>
      <c r="F531" s="43"/>
      <c r="G531" s="60"/>
      <c r="H531" s="60"/>
      <c r="I531" s="43"/>
      <c r="J531" s="45"/>
      <c r="K531" s="39"/>
      <c r="L531" s="118"/>
      <c r="M531" s="43"/>
      <c r="N531" s="60"/>
      <c r="O531" s="60"/>
      <c r="P531" s="118"/>
      <c r="Q531" s="60"/>
      <c r="R531" s="60"/>
      <c r="S531" s="43"/>
    </row>
    <row r="532" spans="2:19" ht="25.5" customHeight="1">
      <c r="B532" s="121" t="s">
        <v>150</v>
      </c>
      <c r="C532" s="43"/>
      <c r="D532" s="43">
        <v>64</v>
      </c>
      <c r="E532" s="43">
        <v>61</v>
      </c>
      <c r="F532" s="43"/>
      <c r="G532" s="60"/>
      <c r="H532" s="60"/>
      <c r="I532" s="43"/>
      <c r="J532" s="45"/>
      <c r="K532" s="39"/>
      <c r="L532" s="118"/>
      <c r="M532" s="43"/>
      <c r="N532" s="60"/>
      <c r="O532" s="60"/>
      <c r="P532" s="118"/>
      <c r="Q532" s="60"/>
      <c r="R532" s="60"/>
      <c r="S532" s="43"/>
    </row>
    <row r="533" spans="2:19" ht="30.75" customHeight="1">
      <c r="B533" s="121" t="s">
        <v>144</v>
      </c>
      <c r="C533" s="43"/>
      <c r="D533" s="43">
        <v>83</v>
      </c>
      <c r="E533" s="43">
        <v>61</v>
      </c>
      <c r="F533" s="43"/>
      <c r="G533" s="60"/>
      <c r="H533" s="60"/>
      <c r="I533" s="43"/>
      <c r="J533" s="45"/>
      <c r="K533" s="39"/>
      <c r="L533" s="118"/>
      <c r="M533" s="43"/>
      <c r="N533" s="60"/>
      <c r="O533" s="60"/>
      <c r="P533" s="118"/>
      <c r="Q533" s="60"/>
      <c r="R533" s="60"/>
      <c r="S533" s="43"/>
    </row>
    <row r="534" spans="2:19" ht="30.75" customHeight="1">
      <c r="B534" s="100" t="s">
        <v>155</v>
      </c>
      <c r="C534" s="43"/>
      <c r="D534" s="43">
        <v>72</v>
      </c>
      <c r="E534" s="43">
        <v>61</v>
      </c>
      <c r="F534" s="43"/>
      <c r="G534" s="60"/>
      <c r="H534" s="60"/>
      <c r="I534" s="43"/>
      <c r="J534" s="45"/>
      <c r="K534" s="39"/>
      <c r="L534" s="118"/>
      <c r="M534" s="43"/>
      <c r="N534" s="60"/>
      <c r="O534" s="60"/>
      <c r="P534" s="118"/>
      <c r="Q534" s="60"/>
      <c r="R534" s="60"/>
      <c r="S534" s="43"/>
    </row>
    <row r="535" spans="2:19" ht="19.5" customHeight="1">
      <c r="B535" s="121" t="s">
        <v>47</v>
      </c>
      <c r="C535" s="43"/>
      <c r="D535" s="43">
        <v>3</v>
      </c>
      <c r="E535" s="43">
        <v>3</v>
      </c>
      <c r="F535" s="43"/>
      <c r="G535" s="60"/>
      <c r="H535" s="60"/>
      <c r="I535" s="43"/>
      <c r="J535" s="45">
        <v>39.19</v>
      </c>
      <c r="K535" s="39">
        <f>J535*D535/1000</f>
        <v>0.11757</v>
      </c>
      <c r="L535" s="118"/>
      <c r="M535" s="43"/>
      <c r="N535" s="60"/>
      <c r="O535" s="60"/>
      <c r="P535" s="118"/>
      <c r="Q535" s="60"/>
      <c r="R535" s="60"/>
      <c r="S535" s="43"/>
    </row>
    <row r="536" spans="2:19" ht="27" customHeight="1">
      <c r="B536" s="121" t="s">
        <v>48</v>
      </c>
      <c r="C536" s="43"/>
      <c r="D536" s="43">
        <v>4</v>
      </c>
      <c r="E536" s="43">
        <v>4</v>
      </c>
      <c r="F536" s="43"/>
      <c r="G536" s="60"/>
      <c r="H536" s="60"/>
      <c r="I536" s="43"/>
      <c r="J536" s="45">
        <v>178</v>
      </c>
      <c r="K536" s="39">
        <f>J536*D536/1000</f>
        <v>0.712</v>
      </c>
      <c r="L536" s="118"/>
      <c r="M536" s="43"/>
      <c r="N536" s="60"/>
      <c r="O536" s="60"/>
      <c r="P536" s="118"/>
      <c r="Q536" s="60"/>
      <c r="R536" s="60"/>
      <c r="S536" s="43"/>
    </row>
    <row r="537" spans="2:19" ht="27" customHeight="1">
      <c r="B537" s="121" t="s">
        <v>14</v>
      </c>
      <c r="C537" s="43"/>
      <c r="D537" s="43">
        <v>0.5</v>
      </c>
      <c r="E537" s="43">
        <v>0.5</v>
      </c>
      <c r="F537" s="43"/>
      <c r="G537" s="60"/>
      <c r="H537" s="60"/>
      <c r="I537" s="43"/>
      <c r="J537" s="45">
        <v>12</v>
      </c>
      <c r="K537" s="39">
        <f>J537*D537/1000</f>
        <v>0.006</v>
      </c>
      <c r="L537" s="118"/>
      <c r="M537" s="43"/>
      <c r="N537" s="60"/>
      <c r="O537" s="60"/>
      <c r="P537" s="118"/>
      <c r="Q537" s="60"/>
      <c r="R537" s="60"/>
      <c r="S537" s="43"/>
    </row>
    <row r="538" spans="2:19" s="109" customFormat="1" ht="27" customHeight="1">
      <c r="B538" s="184" t="s">
        <v>39</v>
      </c>
      <c r="C538" s="185"/>
      <c r="D538" s="185"/>
      <c r="E538" s="185">
        <v>50</v>
      </c>
      <c r="F538" s="185"/>
      <c r="G538" s="186"/>
      <c r="H538" s="186"/>
      <c r="I538" s="185"/>
      <c r="J538" s="187"/>
      <c r="K538" s="39">
        <f>J538*D538/1000</f>
        <v>0</v>
      </c>
      <c r="L538" s="188"/>
      <c r="M538" s="185"/>
      <c r="N538" s="186"/>
      <c r="O538" s="186"/>
      <c r="P538" s="188"/>
      <c r="Q538" s="186"/>
      <c r="R538" s="186"/>
      <c r="S538" s="185"/>
    </row>
    <row r="539" spans="2:19" ht="19.5" customHeight="1">
      <c r="B539" s="121" t="s">
        <v>46</v>
      </c>
      <c r="C539" s="43"/>
      <c r="D539" s="43">
        <v>12</v>
      </c>
      <c r="E539" s="43">
        <v>10</v>
      </c>
      <c r="F539" s="43"/>
      <c r="G539" s="60"/>
      <c r="H539" s="60"/>
      <c r="I539" s="43"/>
      <c r="J539" s="45">
        <v>38.4</v>
      </c>
      <c r="K539" s="39">
        <f>J539*D539/1000</f>
        <v>0.46079999999999993</v>
      </c>
      <c r="L539" s="118"/>
      <c r="M539" s="43"/>
      <c r="N539" s="60"/>
      <c r="O539" s="60"/>
      <c r="P539" s="118"/>
      <c r="Q539" s="60"/>
      <c r="R539" s="60"/>
      <c r="S539" s="43"/>
    </row>
    <row r="540" spans="2:19" ht="52.5" customHeight="1">
      <c r="B540" s="121" t="s">
        <v>99</v>
      </c>
      <c r="C540" s="43"/>
      <c r="D540" s="43">
        <v>8</v>
      </c>
      <c r="E540" s="43">
        <v>8</v>
      </c>
      <c r="F540" s="43"/>
      <c r="G540" s="60"/>
      <c r="H540" s="60"/>
      <c r="I540" s="43"/>
      <c r="J540" s="45"/>
      <c r="K540" s="39"/>
      <c r="L540" s="118"/>
      <c r="M540" s="43"/>
      <c r="N540" s="60"/>
      <c r="O540" s="60"/>
      <c r="P540" s="118"/>
      <c r="Q540" s="60"/>
      <c r="R540" s="60"/>
      <c r="S540" s="43"/>
    </row>
    <row r="541" spans="2:19" ht="51.75" customHeight="1">
      <c r="B541" s="121" t="s">
        <v>27</v>
      </c>
      <c r="C541" s="43"/>
      <c r="D541" s="43">
        <v>3.2</v>
      </c>
      <c r="E541" s="43">
        <v>3.2</v>
      </c>
      <c r="F541" s="43"/>
      <c r="G541" s="60"/>
      <c r="H541" s="60"/>
      <c r="I541" s="43"/>
      <c r="J541" s="45">
        <v>193.6</v>
      </c>
      <c r="K541" s="39">
        <f>J541*D541/1000</f>
        <v>0.61952</v>
      </c>
      <c r="L541" s="118"/>
      <c r="M541" s="43"/>
      <c r="N541" s="60"/>
      <c r="O541" s="60"/>
      <c r="P541" s="118"/>
      <c r="Q541" s="60"/>
      <c r="R541" s="60"/>
      <c r="S541" s="43"/>
    </row>
    <row r="542" spans="2:19" ht="27" customHeight="1">
      <c r="B542" s="121" t="s">
        <v>48</v>
      </c>
      <c r="C542" s="43"/>
      <c r="D542" s="43">
        <v>4</v>
      </c>
      <c r="E542" s="43">
        <v>4</v>
      </c>
      <c r="F542" s="43"/>
      <c r="G542" s="60"/>
      <c r="H542" s="60"/>
      <c r="I542" s="43"/>
      <c r="J542" s="45">
        <v>178</v>
      </c>
      <c r="K542" s="39">
        <f>J542*D542/1000</f>
        <v>0.712</v>
      </c>
      <c r="L542" s="118"/>
      <c r="M542" s="43"/>
      <c r="N542" s="60"/>
      <c r="O542" s="60"/>
      <c r="P542" s="118"/>
      <c r="Q542" s="60"/>
      <c r="R542" s="60"/>
      <c r="S542" s="43"/>
    </row>
    <row r="543" spans="2:19" ht="27" customHeight="1">
      <c r="B543" s="121" t="s">
        <v>47</v>
      </c>
      <c r="C543" s="43"/>
      <c r="D543" s="43">
        <v>2</v>
      </c>
      <c r="E543" s="43">
        <v>2</v>
      </c>
      <c r="F543" s="43"/>
      <c r="G543" s="60"/>
      <c r="H543" s="60"/>
      <c r="I543" s="43"/>
      <c r="J543" s="45">
        <v>39.19</v>
      </c>
      <c r="K543" s="39">
        <f>J543*D543/1000</f>
        <v>0.07837999999999999</v>
      </c>
      <c r="L543" s="118"/>
      <c r="M543" s="43"/>
      <c r="N543" s="60"/>
      <c r="O543" s="60"/>
      <c r="P543" s="118"/>
      <c r="Q543" s="60"/>
      <c r="R543" s="60"/>
      <c r="S543" s="43"/>
    </row>
    <row r="544" spans="2:19" ht="27" customHeight="1">
      <c r="B544" s="121" t="s">
        <v>14</v>
      </c>
      <c r="C544" s="43"/>
      <c r="D544" s="43">
        <v>0.4</v>
      </c>
      <c r="E544" s="43">
        <v>0.4</v>
      </c>
      <c r="F544" s="43"/>
      <c r="G544" s="60"/>
      <c r="H544" s="60"/>
      <c r="I544" s="43"/>
      <c r="J544" s="45">
        <v>12</v>
      </c>
      <c r="K544" s="39">
        <f>J544*D544/1000</f>
        <v>0.0048000000000000004</v>
      </c>
      <c r="L544" s="118"/>
      <c r="M544" s="43"/>
      <c r="N544" s="60"/>
      <c r="O544" s="60"/>
      <c r="P544" s="118"/>
      <c r="Q544" s="60"/>
      <c r="R544" s="60"/>
      <c r="S544" s="43"/>
    </row>
    <row r="545" spans="2:205" s="12" customFormat="1" ht="38.25" customHeight="1">
      <c r="B545" s="89" t="s">
        <v>208</v>
      </c>
      <c r="C545" s="26">
        <v>180</v>
      </c>
      <c r="D545" s="26"/>
      <c r="E545" s="26"/>
      <c r="F545" s="26">
        <v>4.3</v>
      </c>
      <c r="G545" s="26">
        <v>5.2</v>
      </c>
      <c r="H545" s="26">
        <v>45.7</v>
      </c>
      <c r="I545" s="26">
        <v>229</v>
      </c>
      <c r="J545" s="26"/>
      <c r="K545" s="26">
        <f>SUM(K546:K549)</f>
        <v>8.898</v>
      </c>
      <c r="L545" s="23">
        <v>0</v>
      </c>
      <c r="M545" s="26">
        <v>0.02</v>
      </c>
      <c r="N545" s="26">
        <v>0</v>
      </c>
      <c r="O545" s="26">
        <v>0.36</v>
      </c>
      <c r="P545" s="23">
        <v>141</v>
      </c>
      <c r="Q545" s="26">
        <v>402</v>
      </c>
      <c r="R545" s="26">
        <v>86</v>
      </c>
      <c r="S545" s="26">
        <v>4.9</v>
      </c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1"/>
      <c r="BH545" s="11"/>
      <c r="BI545" s="11"/>
      <c r="BJ545" s="11"/>
      <c r="BK545" s="11"/>
      <c r="BL545" s="11"/>
      <c r="BM545" s="11"/>
      <c r="BN545" s="11"/>
      <c r="BO545" s="11"/>
      <c r="BP545" s="11"/>
      <c r="BQ545" s="11"/>
      <c r="BR545" s="11"/>
      <c r="BS545" s="11"/>
      <c r="BT545" s="11"/>
      <c r="BU545" s="11"/>
      <c r="BV545" s="11"/>
      <c r="BW545" s="11"/>
      <c r="BX545" s="11"/>
      <c r="BY545" s="11"/>
      <c r="BZ545" s="11"/>
      <c r="CA545" s="11"/>
      <c r="CB545" s="11"/>
      <c r="CC545" s="11"/>
      <c r="CD545" s="11"/>
      <c r="CE545" s="11"/>
      <c r="CF545" s="11"/>
      <c r="CG545" s="11"/>
      <c r="CH545" s="11"/>
      <c r="CI545" s="11"/>
      <c r="CJ545" s="11"/>
      <c r="CK545" s="11"/>
      <c r="CL545" s="11"/>
      <c r="CM545" s="11"/>
      <c r="CN545" s="11"/>
      <c r="CO545" s="11"/>
      <c r="CP545" s="11"/>
      <c r="CQ545" s="11"/>
      <c r="CR545" s="11"/>
      <c r="CS545" s="11"/>
      <c r="CT545" s="11"/>
      <c r="CU545" s="11"/>
      <c r="CV545" s="11"/>
      <c r="CW545" s="11"/>
      <c r="CX545" s="11"/>
      <c r="CY545" s="11"/>
      <c r="CZ545" s="11"/>
      <c r="DA545" s="11"/>
      <c r="DB545" s="11"/>
      <c r="DC545" s="11"/>
      <c r="DD545" s="11"/>
      <c r="DE545" s="11"/>
      <c r="DF545" s="11"/>
      <c r="DG545" s="11"/>
      <c r="DH545" s="11"/>
      <c r="DI545" s="11"/>
      <c r="DJ545" s="11"/>
      <c r="DK545" s="11"/>
      <c r="DL545" s="11"/>
      <c r="DM545" s="11"/>
      <c r="DN545" s="11"/>
      <c r="DO545" s="11"/>
      <c r="DP545" s="11"/>
      <c r="DQ545" s="11"/>
      <c r="DR545" s="11"/>
      <c r="DS545" s="11"/>
      <c r="DT545" s="11"/>
      <c r="DU545" s="11"/>
      <c r="DV545" s="11"/>
      <c r="DW545" s="11"/>
      <c r="DX545" s="11"/>
      <c r="DY545" s="11"/>
      <c r="DZ545" s="11"/>
      <c r="EA545" s="11"/>
      <c r="EB545" s="11"/>
      <c r="EC545" s="11"/>
      <c r="ED545" s="11"/>
      <c r="EE545" s="11"/>
      <c r="EF545" s="11"/>
      <c r="EG545" s="11"/>
      <c r="EH545" s="11"/>
      <c r="EI545" s="11"/>
      <c r="EJ545" s="11"/>
      <c r="EK545" s="11"/>
      <c r="EL545" s="11"/>
      <c r="EM545" s="11"/>
      <c r="EN545" s="11"/>
      <c r="EO545" s="11"/>
      <c r="EP545" s="11"/>
      <c r="EQ545" s="11"/>
      <c r="ER545" s="11"/>
      <c r="ES545" s="11"/>
      <c r="ET545" s="11"/>
      <c r="EU545" s="11"/>
      <c r="EV545" s="11"/>
      <c r="EW545" s="11"/>
      <c r="EX545" s="11"/>
      <c r="EY545" s="11"/>
      <c r="EZ545" s="11"/>
      <c r="FA545" s="11"/>
      <c r="FB545" s="11"/>
      <c r="FC545" s="11"/>
      <c r="FD545" s="11"/>
      <c r="FE545" s="11"/>
      <c r="FF545" s="11"/>
      <c r="FG545" s="11"/>
      <c r="FH545" s="11"/>
      <c r="FI545" s="11"/>
      <c r="FJ545" s="11"/>
      <c r="FK545" s="11"/>
      <c r="FL545" s="11"/>
      <c r="FM545" s="11"/>
      <c r="FN545" s="11"/>
      <c r="FO545" s="11"/>
      <c r="FP545" s="11"/>
      <c r="FQ545" s="11"/>
      <c r="FR545" s="11"/>
      <c r="FS545" s="11"/>
      <c r="FT545" s="11"/>
      <c r="FU545" s="11"/>
      <c r="FV545" s="11"/>
      <c r="FW545" s="11"/>
      <c r="FX545" s="11"/>
      <c r="FY545" s="11"/>
      <c r="FZ545" s="11"/>
      <c r="GA545" s="11"/>
      <c r="GB545" s="11"/>
      <c r="GC545" s="11"/>
      <c r="GD545" s="11"/>
      <c r="GE545" s="11"/>
      <c r="GF545" s="11"/>
      <c r="GG545" s="11"/>
      <c r="GH545" s="11"/>
      <c r="GI545" s="11"/>
      <c r="GJ545" s="11"/>
      <c r="GK545" s="11"/>
      <c r="GL545" s="11"/>
      <c r="GM545" s="11"/>
      <c r="GN545" s="11"/>
      <c r="GO545" s="11"/>
      <c r="GP545" s="11"/>
      <c r="GQ545" s="11"/>
      <c r="GR545" s="11"/>
      <c r="GS545" s="11"/>
      <c r="GT545" s="11"/>
      <c r="GU545" s="11"/>
      <c r="GV545" s="11"/>
      <c r="GW545" s="11"/>
    </row>
    <row r="546" spans="2:205" s="37" customFormat="1" ht="23.25" customHeight="1">
      <c r="B546" s="136" t="s">
        <v>94</v>
      </c>
      <c r="C546" s="26"/>
      <c r="D546" s="28">
        <v>63</v>
      </c>
      <c r="E546" s="28">
        <v>63</v>
      </c>
      <c r="F546" s="29"/>
      <c r="G546" s="29"/>
      <c r="H546" s="29"/>
      <c r="I546" s="29"/>
      <c r="J546" s="29">
        <v>79.2</v>
      </c>
      <c r="K546" s="29">
        <f>J546*D546/1000</f>
        <v>4.9896</v>
      </c>
      <c r="L546" s="29"/>
      <c r="M546" s="29"/>
      <c r="N546" s="29"/>
      <c r="O546" s="29"/>
      <c r="P546" s="29"/>
      <c r="Q546" s="29"/>
      <c r="R546" s="29"/>
      <c r="S546" s="29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</row>
    <row r="547" spans="2:205" s="37" customFormat="1" ht="24" customHeight="1">
      <c r="B547" s="136" t="s">
        <v>45</v>
      </c>
      <c r="C547" s="26"/>
      <c r="D547" s="28">
        <v>132</v>
      </c>
      <c r="E547" s="28">
        <v>132</v>
      </c>
      <c r="F547" s="29"/>
      <c r="G547" s="29"/>
      <c r="H547" s="29"/>
      <c r="I547" s="29"/>
      <c r="J547" s="29"/>
      <c r="K547" s="29">
        <f>J547*D547/1000</f>
        <v>0</v>
      </c>
      <c r="L547" s="29"/>
      <c r="M547" s="29"/>
      <c r="N547" s="29"/>
      <c r="O547" s="29"/>
      <c r="P547" s="29"/>
      <c r="Q547" s="29"/>
      <c r="R547" s="29"/>
      <c r="S547" s="29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</row>
    <row r="548" spans="2:205" s="37" customFormat="1" ht="33.75" customHeight="1">
      <c r="B548" s="136" t="s">
        <v>49</v>
      </c>
      <c r="C548" s="26"/>
      <c r="D548" s="28">
        <v>6</v>
      </c>
      <c r="E548" s="28">
        <v>6</v>
      </c>
      <c r="F548" s="29"/>
      <c r="G548" s="29"/>
      <c r="H548" s="29"/>
      <c r="I548" s="29"/>
      <c r="J548" s="29">
        <v>650</v>
      </c>
      <c r="K548" s="29">
        <f>J548*D548/1000</f>
        <v>3.9</v>
      </c>
      <c r="L548" s="29"/>
      <c r="M548" s="29"/>
      <c r="N548" s="29"/>
      <c r="O548" s="29"/>
      <c r="P548" s="29"/>
      <c r="Q548" s="29"/>
      <c r="R548" s="29"/>
      <c r="S548" s="29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</row>
    <row r="549" spans="2:205" s="37" customFormat="1" ht="24" customHeight="1">
      <c r="B549" s="98" t="s">
        <v>17</v>
      </c>
      <c r="C549" s="26"/>
      <c r="D549" s="28">
        <v>0.7</v>
      </c>
      <c r="E549" s="28">
        <v>0.7</v>
      </c>
      <c r="F549" s="29"/>
      <c r="G549" s="29"/>
      <c r="H549" s="29"/>
      <c r="I549" s="29"/>
      <c r="J549" s="29">
        <v>12</v>
      </c>
      <c r="K549" s="29">
        <f>J549*D549/1000</f>
        <v>0.008399999999999998</v>
      </c>
      <c r="L549" s="29"/>
      <c r="M549" s="29"/>
      <c r="N549" s="29"/>
      <c r="O549" s="29"/>
      <c r="P549" s="29"/>
      <c r="Q549" s="29"/>
      <c r="R549" s="29"/>
      <c r="S549" s="29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</row>
    <row r="550" spans="2:19" s="35" customFormat="1" ht="46.5" customHeight="1">
      <c r="B550" s="86" t="s">
        <v>110</v>
      </c>
      <c r="C550" s="32">
        <v>100</v>
      </c>
      <c r="D550" s="32"/>
      <c r="E550" s="32"/>
      <c r="F550" s="26">
        <v>0.4</v>
      </c>
      <c r="G550" s="27">
        <v>0.4</v>
      </c>
      <c r="H550" s="26">
        <v>9.8</v>
      </c>
      <c r="I550" s="26">
        <v>47</v>
      </c>
      <c r="J550" s="32">
        <v>110.5</v>
      </c>
      <c r="K550" s="32">
        <f>J550*C550/1000</f>
        <v>11.05</v>
      </c>
      <c r="L550" s="33">
        <v>16</v>
      </c>
      <c r="M550" s="32">
        <v>0.02</v>
      </c>
      <c r="N550" s="69">
        <v>0</v>
      </c>
      <c r="O550" s="32">
        <v>0.17</v>
      </c>
      <c r="P550" s="47">
        <v>2.97</v>
      </c>
      <c r="Q550" s="47">
        <v>9.6</v>
      </c>
      <c r="R550" s="33">
        <v>2.08</v>
      </c>
      <c r="S550" s="32">
        <v>0.16</v>
      </c>
    </row>
    <row r="551" spans="1:20" s="35" customFormat="1" ht="49.5" customHeight="1">
      <c r="A551" s="403"/>
      <c r="B551" s="294" t="s">
        <v>251</v>
      </c>
      <c r="C551" s="26">
        <v>200</v>
      </c>
      <c r="D551" s="26"/>
      <c r="E551" s="26"/>
      <c r="F551" s="26">
        <v>0.08</v>
      </c>
      <c r="G551" s="26">
        <v>0.03</v>
      </c>
      <c r="H551" s="27">
        <v>9.6</v>
      </c>
      <c r="I551" s="26">
        <v>41</v>
      </c>
      <c r="J551" s="14"/>
      <c r="K551" s="15">
        <f>SUM(K552:K555)</f>
        <v>3.3358</v>
      </c>
      <c r="L551" s="234">
        <v>9.06</v>
      </c>
      <c r="M551" s="110">
        <v>0.005</v>
      </c>
      <c r="N551" s="295">
        <v>0</v>
      </c>
      <c r="O551" s="14">
        <v>2.5</v>
      </c>
      <c r="P551" s="296">
        <v>2.8</v>
      </c>
      <c r="Q551" s="226">
        <v>8.8</v>
      </c>
      <c r="R551" s="14">
        <v>3.06</v>
      </c>
      <c r="S551" s="15">
        <v>0.33</v>
      </c>
      <c r="T551" s="277"/>
    </row>
    <row r="552" spans="1:20" ht="29.25" customHeight="1">
      <c r="A552" s="324"/>
      <c r="B552" s="298" t="s">
        <v>342</v>
      </c>
      <c r="C552" s="28"/>
      <c r="D552" s="28">
        <v>8</v>
      </c>
      <c r="E552" s="28">
        <v>8</v>
      </c>
      <c r="F552" s="28"/>
      <c r="G552" s="28"/>
      <c r="H552" s="39"/>
      <c r="I552" s="28"/>
      <c r="J552" s="25">
        <v>248</v>
      </c>
      <c r="K552" s="230">
        <f>J552*D552/1000</f>
        <v>1.984</v>
      </c>
      <c r="L552" s="231"/>
      <c r="M552" s="235"/>
      <c r="N552" s="299"/>
      <c r="O552" s="25"/>
      <c r="P552" s="300"/>
      <c r="Q552" s="235"/>
      <c r="R552" s="25"/>
      <c r="S552" s="230"/>
      <c r="T552" s="244"/>
    </row>
    <row r="553" spans="1:20" ht="29.25" customHeight="1">
      <c r="A553" s="324"/>
      <c r="B553" s="298" t="s">
        <v>217</v>
      </c>
      <c r="C553" s="28"/>
      <c r="D553" s="28">
        <v>1</v>
      </c>
      <c r="E553" s="28">
        <v>1</v>
      </c>
      <c r="F553" s="28"/>
      <c r="G553" s="28"/>
      <c r="H553" s="39"/>
      <c r="I553" s="28"/>
      <c r="J553" s="25">
        <v>540</v>
      </c>
      <c r="K553" s="230">
        <f>J553*D553/1000</f>
        <v>0.54</v>
      </c>
      <c r="L553" s="231"/>
      <c r="M553" s="235"/>
      <c r="N553" s="299"/>
      <c r="O553" s="25"/>
      <c r="P553" s="300"/>
      <c r="Q553" s="235"/>
      <c r="R553" s="25"/>
      <c r="S553" s="230"/>
      <c r="T553" s="244"/>
    </row>
    <row r="554" spans="1:20" ht="29.25" customHeight="1">
      <c r="A554" s="324"/>
      <c r="B554" s="298" t="s">
        <v>218</v>
      </c>
      <c r="C554" s="26"/>
      <c r="D554" s="28">
        <v>183</v>
      </c>
      <c r="E554" s="28">
        <v>183</v>
      </c>
      <c r="F554" s="26"/>
      <c r="G554" s="26"/>
      <c r="H554" s="27"/>
      <c r="I554" s="26"/>
      <c r="J554" s="14"/>
      <c r="K554" s="230">
        <f>J554*D554/1000</f>
        <v>0</v>
      </c>
      <c r="L554" s="234"/>
      <c r="M554" s="226"/>
      <c r="N554" s="295"/>
      <c r="O554" s="14"/>
      <c r="P554" s="296"/>
      <c r="Q554" s="226"/>
      <c r="R554" s="14"/>
      <c r="S554" s="15"/>
      <c r="T554" s="244"/>
    </row>
    <row r="555" spans="1:74" s="37" customFormat="1" ht="29.25" customHeight="1">
      <c r="A555" s="404"/>
      <c r="B555" s="298" t="s">
        <v>53</v>
      </c>
      <c r="C555" s="26"/>
      <c r="D555" s="28">
        <v>9</v>
      </c>
      <c r="E555" s="28">
        <v>9</v>
      </c>
      <c r="F555" s="26"/>
      <c r="G555" s="26"/>
      <c r="H555" s="27"/>
      <c r="I555" s="26"/>
      <c r="J555" s="25">
        <v>90.2</v>
      </c>
      <c r="K555" s="230">
        <f>J555*D555/1000</f>
        <v>0.8118000000000001</v>
      </c>
      <c r="L555" s="234"/>
      <c r="M555" s="226"/>
      <c r="N555" s="295"/>
      <c r="O555" s="14"/>
      <c r="P555" s="296"/>
      <c r="Q555" s="226"/>
      <c r="R555" s="14"/>
      <c r="S555" s="15"/>
      <c r="T555" s="30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</row>
    <row r="556" spans="2:19" s="35" customFormat="1" ht="15.75">
      <c r="B556" s="86" t="s">
        <v>165</v>
      </c>
      <c r="C556" s="53">
        <v>40</v>
      </c>
      <c r="D556" s="53"/>
      <c r="E556" s="53"/>
      <c r="F556" s="54">
        <v>3.16</v>
      </c>
      <c r="G556" s="54">
        <v>0.4</v>
      </c>
      <c r="H556" s="54">
        <v>19.4</v>
      </c>
      <c r="I556" s="55">
        <v>95</v>
      </c>
      <c r="J556" s="55">
        <v>58</v>
      </c>
      <c r="K556" s="32">
        <f>J556*C556/1000</f>
        <v>2.32</v>
      </c>
      <c r="L556" s="42">
        <v>0</v>
      </c>
      <c r="M556" s="32">
        <v>0.05</v>
      </c>
      <c r="N556" s="78">
        <v>0</v>
      </c>
      <c r="O556" s="32">
        <v>0.5</v>
      </c>
      <c r="P556" s="74">
        <v>9.2</v>
      </c>
      <c r="Q556" s="47">
        <v>35.7</v>
      </c>
      <c r="R556" s="55">
        <v>13.2</v>
      </c>
      <c r="S556" s="32">
        <v>0.8</v>
      </c>
    </row>
    <row r="557" spans="2:19" s="44" customFormat="1" ht="34.5" customHeight="1">
      <c r="B557" s="87" t="s">
        <v>392</v>
      </c>
      <c r="C557" s="32">
        <v>20</v>
      </c>
      <c r="D557" s="43"/>
      <c r="E557" s="43"/>
      <c r="F557" s="32">
        <v>1.4</v>
      </c>
      <c r="G557" s="32">
        <v>0.24</v>
      </c>
      <c r="H557" s="32">
        <v>7.8</v>
      </c>
      <c r="I557" s="69">
        <v>40</v>
      </c>
      <c r="J557" s="32">
        <v>57</v>
      </c>
      <c r="K557" s="32">
        <f>J557*C557/1000</f>
        <v>1.14</v>
      </c>
      <c r="L557" s="42">
        <v>0</v>
      </c>
      <c r="M557" s="32">
        <v>0.04</v>
      </c>
      <c r="N557" s="78">
        <v>0</v>
      </c>
      <c r="O557" s="32">
        <v>0.28</v>
      </c>
      <c r="P557" s="74">
        <v>5.8</v>
      </c>
      <c r="Q557" s="47">
        <v>30</v>
      </c>
      <c r="R557" s="33">
        <v>9.4</v>
      </c>
      <c r="S557" s="32">
        <v>0.78</v>
      </c>
    </row>
    <row r="558" spans="1:20" s="5" customFormat="1" ht="29.25" customHeight="1">
      <c r="A558" s="432" t="s">
        <v>395</v>
      </c>
      <c r="B558" s="433"/>
      <c r="C558" s="434">
        <v>670</v>
      </c>
      <c r="D558" s="434"/>
      <c r="E558" s="435"/>
      <c r="F558" s="469">
        <f>SUM(F517+F524+F545+F550+F551+F556+F557)</f>
        <v>23.639999999999997</v>
      </c>
      <c r="G558" s="469">
        <f>SUM(G517+G524+G545+G550+G551+G556+G557)</f>
        <v>18.33</v>
      </c>
      <c r="H558" s="469">
        <f>SUM(H517+H524+H545+H550+H551+H556+H557)</f>
        <v>99.84999999999998</v>
      </c>
      <c r="I558" s="469">
        <f>SUM(I517+I524+I545+I550+I551+I556+I557)</f>
        <v>649</v>
      </c>
      <c r="J558" s="469" t="e">
        <f>SUM(#REF!+#REF!+J524+J545+J550+#REF!+J556+J557)</f>
        <v>#REF!</v>
      </c>
      <c r="K558" s="469" t="e">
        <f>SUM(#REF!+#REF!+K524+K545+K550+#REF!+K556+K557)</f>
        <v>#REF!</v>
      </c>
      <c r="L558" s="469" t="e">
        <f>SUM(#REF!+#REF!+L524+L545+L550+#REF!+L556+L557)</f>
        <v>#REF!</v>
      </c>
      <c r="M558" s="469" t="e">
        <f>SUM(#REF!+#REF!+M524+M545+M550+#REF!+M556+M557)</f>
        <v>#REF!</v>
      </c>
      <c r="N558" s="469" t="e">
        <f>SUM(#REF!+#REF!+N524+N545+N550+#REF!+N556+N557)</f>
        <v>#REF!</v>
      </c>
      <c r="O558" s="469" t="e">
        <f>SUM(#REF!+#REF!+O524+O545+O550+#REF!+O556+O557)</f>
        <v>#REF!</v>
      </c>
      <c r="P558" s="469" t="e">
        <f>SUM(#REF!+#REF!+P524+P545+P550+#REF!+P556+P557)</f>
        <v>#REF!</v>
      </c>
      <c r="Q558" s="469" t="e">
        <f>SUM(#REF!+#REF!+Q524+Q545+Q550+#REF!+Q556+Q557)</f>
        <v>#REF!</v>
      </c>
      <c r="R558" s="469" t="e">
        <f>SUM(#REF!+#REF!+R524+R545+R550+#REF!+R556+R557)</f>
        <v>#REF!</v>
      </c>
      <c r="S558" s="469" t="e">
        <f>SUM(#REF!+#REF!+S524+S545+S550+#REF!+S556+S557)</f>
        <v>#REF!</v>
      </c>
      <c r="T558" s="437"/>
    </row>
    <row r="559" spans="1:20" ht="16.5" customHeight="1">
      <c r="A559" s="571"/>
      <c r="B559" s="572"/>
      <c r="C559" s="573"/>
      <c r="D559" s="574"/>
      <c r="E559" s="574"/>
      <c r="F559" s="574"/>
      <c r="G559" s="574"/>
      <c r="H559" s="574"/>
      <c r="I559" s="575"/>
      <c r="J559" s="267"/>
      <c r="K559" s="267"/>
      <c r="L559" s="268" t="s">
        <v>63</v>
      </c>
      <c r="M559" s="269"/>
      <c r="N559" s="269"/>
      <c r="O559" s="269"/>
      <c r="P559" s="269"/>
      <c r="Q559" s="269"/>
      <c r="R559" s="269"/>
      <c r="S559" s="270"/>
      <c r="T559" s="243"/>
    </row>
    <row r="560" spans="1:20" ht="19.5" customHeight="1">
      <c r="A560" s="608" t="s">
        <v>193</v>
      </c>
      <c r="B560" s="610" t="s">
        <v>54</v>
      </c>
      <c r="C560" s="583"/>
      <c r="D560" s="584"/>
      <c r="E560" s="585"/>
      <c r="F560" s="617" t="s">
        <v>194</v>
      </c>
      <c r="G560" s="618"/>
      <c r="H560" s="619"/>
      <c r="I560" s="620" t="s">
        <v>60</v>
      </c>
      <c r="J560" s="271"/>
      <c r="K560" s="271"/>
      <c r="L560" s="605" t="s">
        <v>64</v>
      </c>
      <c r="M560" s="606"/>
      <c r="N560" s="606"/>
      <c r="O560" s="606"/>
      <c r="P560" s="606" t="s">
        <v>65</v>
      </c>
      <c r="Q560" s="606"/>
      <c r="R560" s="606"/>
      <c r="S560" s="607"/>
      <c r="T560" s="243"/>
    </row>
    <row r="561" spans="1:20" ht="45" customHeight="1">
      <c r="A561" s="609"/>
      <c r="B561" s="611"/>
      <c r="C561" s="579" t="s">
        <v>195</v>
      </c>
      <c r="D561" s="579" t="s">
        <v>55</v>
      </c>
      <c r="E561" s="579" t="s">
        <v>56</v>
      </c>
      <c r="F561" s="586" t="s">
        <v>57</v>
      </c>
      <c r="G561" s="586" t="s">
        <v>58</v>
      </c>
      <c r="H561" s="587" t="s">
        <v>59</v>
      </c>
      <c r="I561" s="621"/>
      <c r="J561" s="272" t="s">
        <v>61</v>
      </c>
      <c r="K561" s="273" t="s">
        <v>62</v>
      </c>
      <c r="L561" s="274" t="s">
        <v>66</v>
      </c>
      <c r="M561" s="274" t="s">
        <v>67</v>
      </c>
      <c r="N561" s="274" t="s">
        <v>68</v>
      </c>
      <c r="O561" s="274" t="s">
        <v>69</v>
      </c>
      <c r="P561" s="274" t="s">
        <v>70</v>
      </c>
      <c r="Q561" s="274" t="s">
        <v>71</v>
      </c>
      <c r="R561" s="274" t="s">
        <v>72</v>
      </c>
      <c r="S561" s="275" t="s">
        <v>73</v>
      </c>
      <c r="T561" s="244"/>
    </row>
    <row r="562" spans="1:20" ht="27.75" customHeight="1">
      <c r="A562" s="253" t="s">
        <v>249</v>
      </c>
      <c r="B562" s="254"/>
      <c r="C562" s="255"/>
      <c r="D562" s="256"/>
      <c r="E562" s="253"/>
      <c r="F562" s="257"/>
      <c r="G562" s="258"/>
      <c r="H562" s="258"/>
      <c r="I562" s="258"/>
      <c r="J562" s="302"/>
      <c r="K562" s="303"/>
      <c r="L562" s="263"/>
      <c r="M562" s="263"/>
      <c r="N562" s="263"/>
      <c r="O562" s="263"/>
      <c r="P562" s="263"/>
      <c r="Q562" s="263"/>
      <c r="R562" s="263"/>
      <c r="S562" s="264"/>
      <c r="T562" s="244"/>
    </row>
    <row r="563" spans="1:19" s="35" customFormat="1" ht="36" customHeight="1">
      <c r="A563" s="245" t="s">
        <v>400</v>
      </c>
      <c r="B563" s="265"/>
      <c r="C563" s="246"/>
      <c r="D563" s="246"/>
      <c r="E563" s="247"/>
      <c r="F563" s="71"/>
      <c r="G563" s="71"/>
      <c r="H563" s="71"/>
      <c r="I563" s="95"/>
      <c r="J563" s="71"/>
      <c r="K563" s="71"/>
      <c r="L563" s="71"/>
      <c r="M563" s="71"/>
      <c r="N563" s="71"/>
      <c r="O563" s="71"/>
      <c r="P563" s="95"/>
      <c r="Q563" s="71"/>
      <c r="R563" s="71"/>
      <c r="S563" s="71"/>
    </row>
    <row r="564" spans="2:19" s="46" customFormat="1" ht="31.5">
      <c r="B564" s="96" t="s">
        <v>250</v>
      </c>
      <c r="C564" s="32">
        <v>30</v>
      </c>
      <c r="D564" s="32"/>
      <c r="E564" s="32"/>
      <c r="F564" s="32">
        <v>0.24</v>
      </c>
      <c r="G564" s="33">
        <v>0.03</v>
      </c>
      <c r="H564" s="33">
        <v>0.51</v>
      </c>
      <c r="I564" s="32">
        <v>5</v>
      </c>
      <c r="J564" s="50"/>
      <c r="K564" s="50">
        <f>K565</f>
        <v>7.9</v>
      </c>
      <c r="L564" s="42">
        <v>3.5</v>
      </c>
      <c r="M564" s="32">
        <v>0.03</v>
      </c>
      <c r="N564" s="33">
        <v>0</v>
      </c>
      <c r="O564" s="33">
        <v>0.1</v>
      </c>
      <c r="P564" s="74">
        <v>23</v>
      </c>
      <c r="Q564" s="47">
        <v>24</v>
      </c>
      <c r="R564" s="33">
        <v>14</v>
      </c>
      <c r="S564" s="32">
        <v>0.06</v>
      </c>
    </row>
    <row r="565" spans="2:19" ht="27.75" customHeight="1">
      <c r="B565" s="117" t="s">
        <v>129</v>
      </c>
      <c r="C565" s="43"/>
      <c r="D565" s="43">
        <v>50</v>
      </c>
      <c r="E565" s="43">
        <v>30</v>
      </c>
      <c r="F565" s="43"/>
      <c r="G565" s="60"/>
      <c r="H565" s="60"/>
      <c r="I565" s="43"/>
      <c r="J565" s="45">
        <v>158</v>
      </c>
      <c r="K565" s="45">
        <f>J565*D565/1000</f>
        <v>7.9</v>
      </c>
      <c r="L565" s="118"/>
      <c r="M565" s="43"/>
      <c r="N565" s="60"/>
      <c r="O565" s="60"/>
      <c r="P565" s="119"/>
      <c r="Q565" s="120"/>
      <c r="R565" s="60"/>
      <c r="S565" s="43"/>
    </row>
    <row r="566" spans="2:205" s="21" customFormat="1" ht="38.25" customHeight="1">
      <c r="B566" s="89" t="s">
        <v>356</v>
      </c>
      <c r="C566" s="26" t="s">
        <v>357</v>
      </c>
      <c r="D566" s="26"/>
      <c r="E566" s="26"/>
      <c r="F566" s="26">
        <v>16.1</v>
      </c>
      <c r="G566" s="26">
        <v>18.8</v>
      </c>
      <c r="H566" s="26">
        <v>8.8</v>
      </c>
      <c r="I566" s="26">
        <v>251</v>
      </c>
      <c r="J566" s="26"/>
      <c r="K566" s="26">
        <f>SUM(K568:K575)</f>
        <v>8.766</v>
      </c>
      <c r="L566" s="26">
        <v>15.4</v>
      </c>
      <c r="M566" s="26">
        <v>0.2</v>
      </c>
      <c r="N566" s="52">
        <v>21.5</v>
      </c>
      <c r="O566" s="26">
        <v>3.4</v>
      </c>
      <c r="P566" s="31">
        <v>30.9</v>
      </c>
      <c r="Q566" s="31">
        <v>217.2</v>
      </c>
      <c r="R566" s="26">
        <v>56.1</v>
      </c>
      <c r="S566" s="26">
        <v>3.6</v>
      </c>
      <c r="T566" s="286"/>
      <c r="U566" s="286"/>
      <c r="V566" s="286"/>
      <c r="W566" s="286"/>
      <c r="X566" s="286"/>
      <c r="Y566" s="286"/>
      <c r="Z566" s="286"/>
      <c r="AA566" s="286"/>
      <c r="AB566" s="286"/>
      <c r="AC566" s="286"/>
      <c r="AD566" s="286"/>
      <c r="AE566" s="286"/>
      <c r="AF566" s="286"/>
      <c r="AG566" s="286"/>
      <c r="AH566" s="286"/>
      <c r="AI566" s="286"/>
      <c r="AJ566" s="286"/>
      <c r="AK566" s="286"/>
      <c r="AL566" s="286"/>
      <c r="AM566" s="286"/>
      <c r="AN566" s="286"/>
      <c r="AO566" s="286"/>
      <c r="AP566" s="286"/>
      <c r="AQ566" s="286"/>
      <c r="AR566" s="286"/>
      <c r="AS566" s="286"/>
      <c r="AT566" s="286"/>
      <c r="AU566" s="286"/>
      <c r="AV566" s="286"/>
      <c r="AW566" s="286"/>
      <c r="AX566" s="286"/>
      <c r="AY566" s="286"/>
      <c r="AZ566" s="286"/>
      <c r="BA566" s="286"/>
      <c r="BB566" s="286"/>
      <c r="BC566" s="286"/>
      <c r="BD566" s="286"/>
      <c r="BE566" s="286"/>
      <c r="BF566" s="286"/>
      <c r="BG566" s="286"/>
      <c r="BH566" s="286"/>
      <c r="BI566" s="286"/>
      <c r="BJ566" s="286"/>
      <c r="BK566" s="286"/>
      <c r="BL566" s="286"/>
      <c r="BM566" s="286"/>
      <c r="BN566" s="286"/>
      <c r="BO566" s="286"/>
      <c r="BP566" s="286"/>
      <c r="BQ566" s="286"/>
      <c r="BR566" s="286"/>
      <c r="BS566" s="286"/>
      <c r="BT566" s="286"/>
      <c r="BU566" s="286"/>
      <c r="BV566" s="286"/>
      <c r="BW566" s="286"/>
      <c r="BX566" s="286"/>
      <c r="BY566" s="286"/>
      <c r="BZ566" s="286"/>
      <c r="CA566" s="286"/>
      <c r="CB566" s="286"/>
      <c r="CC566" s="286"/>
      <c r="CD566" s="286"/>
      <c r="CE566" s="286"/>
      <c r="CF566" s="286"/>
      <c r="CG566" s="286"/>
      <c r="CH566" s="286"/>
      <c r="CI566" s="286"/>
      <c r="CJ566" s="286"/>
      <c r="CK566" s="286"/>
      <c r="CL566" s="286"/>
      <c r="CM566" s="286"/>
      <c r="CN566" s="286"/>
      <c r="CO566" s="286"/>
      <c r="CP566" s="286"/>
      <c r="CQ566" s="286"/>
      <c r="CR566" s="286"/>
      <c r="CS566" s="286"/>
      <c r="CT566" s="286"/>
      <c r="CU566" s="286"/>
      <c r="CV566" s="286"/>
      <c r="CW566" s="286"/>
      <c r="CX566" s="286"/>
      <c r="CY566" s="286"/>
      <c r="CZ566" s="286"/>
      <c r="DA566" s="286"/>
      <c r="DB566" s="286"/>
      <c r="DC566" s="286"/>
      <c r="DD566" s="286"/>
      <c r="DE566" s="286"/>
      <c r="DF566" s="286"/>
      <c r="DG566" s="286"/>
      <c r="DH566" s="286"/>
      <c r="DI566" s="286"/>
      <c r="DJ566" s="286"/>
      <c r="DK566" s="286"/>
      <c r="DL566" s="286"/>
      <c r="DM566" s="286"/>
      <c r="DN566" s="286"/>
      <c r="DO566" s="286"/>
      <c r="DP566" s="286"/>
      <c r="DQ566" s="286"/>
      <c r="DR566" s="286"/>
      <c r="DS566" s="286"/>
      <c r="DT566" s="286"/>
      <c r="DU566" s="286"/>
      <c r="DV566" s="286"/>
      <c r="DW566" s="286"/>
      <c r="DX566" s="286"/>
      <c r="DY566" s="286"/>
      <c r="DZ566" s="286"/>
      <c r="EA566" s="286"/>
      <c r="EB566" s="286"/>
      <c r="EC566" s="286"/>
      <c r="ED566" s="286"/>
      <c r="EE566" s="286"/>
      <c r="EF566" s="286"/>
      <c r="EG566" s="286"/>
      <c r="EH566" s="286"/>
      <c r="EI566" s="286"/>
      <c r="EJ566" s="286"/>
      <c r="EK566" s="286"/>
      <c r="EL566" s="286"/>
      <c r="EM566" s="286"/>
      <c r="EN566" s="286"/>
      <c r="EO566" s="286"/>
      <c r="EP566" s="286"/>
      <c r="EQ566" s="286"/>
      <c r="ER566" s="286"/>
      <c r="ES566" s="286"/>
      <c r="ET566" s="286"/>
      <c r="EU566" s="286"/>
      <c r="EV566" s="286"/>
      <c r="EW566" s="286"/>
      <c r="EX566" s="286"/>
      <c r="EY566" s="286"/>
      <c r="EZ566" s="286"/>
      <c r="FA566" s="286"/>
      <c r="FB566" s="286"/>
      <c r="FC566" s="286"/>
      <c r="FD566" s="286"/>
      <c r="FE566" s="286"/>
      <c r="FF566" s="286"/>
      <c r="FG566" s="286"/>
      <c r="FH566" s="286"/>
      <c r="FI566" s="286"/>
      <c r="FJ566" s="286"/>
      <c r="FK566" s="286"/>
      <c r="FL566" s="286"/>
      <c r="FM566" s="286"/>
      <c r="FN566" s="286"/>
      <c r="FO566" s="286"/>
      <c r="FP566" s="286"/>
      <c r="FQ566" s="286"/>
      <c r="FR566" s="286"/>
      <c r="FS566" s="286"/>
      <c r="FT566" s="286"/>
      <c r="FU566" s="286"/>
      <c r="FV566" s="286"/>
      <c r="FW566" s="286"/>
      <c r="FX566" s="286"/>
      <c r="FY566" s="286"/>
      <c r="FZ566" s="286"/>
      <c r="GA566" s="286"/>
      <c r="GB566" s="286"/>
      <c r="GC566" s="286"/>
      <c r="GD566" s="286"/>
      <c r="GE566" s="286"/>
      <c r="GF566" s="286"/>
      <c r="GG566" s="286"/>
      <c r="GH566" s="286"/>
      <c r="GI566" s="286"/>
      <c r="GJ566" s="286"/>
      <c r="GK566" s="286"/>
      <c r="GL566" s="286"/>
      <c r="GM566" s="286"/>
      <c r="GN566" s="286"/>
      <c r="GO566" s="286"/>
      <c r="GP566" s="286"/>
      <c r="GQ566" s="286"/>
      <c r="GR566" s="286"/>
      <c r="GS566" s="286"/>
      <c r="GT566" s="286"/>
      <c r="GU566" s="286"/>
      <c r="GV566" s="286"/>
      <c r="GW566" s="286"/>
    </row>
    <row r="567" spans="2:205" s="37" customFormat="1" ht="31.5" customHeight="1">
      <c r="B567" s="100" t="s">
        <v>358</v>
      </c>
      <c r="C567" s="26"/>
      <c r="D567" s="28">
        <v>206</v>
      </c>
      <c r="E567" s="28">
        <v>78</v>
      </c>
      <c r="F567" s="29"/>
      <c r="G567" s="29"/>
      <c r="H567" s="29"/>
      <c r="I567" s="29"/>
      <c r="J567" s="29"/>
      <c r="K567" s="29"/>
      <c r="L567" s="29"/>
      <c r="M567" s="29"/>
      <c r="N567" s="85"/>
      <c r="O567" s="29"/>
      <c r="P567" s="148"/>
      <c r="Q567" s="148"/>
      <c r="R567" s="29"/>
      <c r="S567" s="29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</row>
    <row r="568" spans="2:205" s="37" customFormat="1" ht="31.5" customHeight="1">
      <c r="B568" s="98" t="s">
        <v>359</v>
      </c>
      <c r="C568" s="26"/>
      <c r="D568" s="28">
        <v>132</v>
      </c>
      <c r="E568" s="28">
        <v>78</v>
      </c>
      <c r="F568" s="29"/>
      <c r="G568" s="29"/>
      <c r="H568" s="29"/>
      <c r="I568" s="29"/>
      <c r="J568" s="29">
        <v>50.5</v>
      </c>
      <c r="K568" s="29">
        <f>J568*D568/1000</f>
        <v>6.666</v>
      </c>
      <c r="L568" s="29"/>
      <c r="M568" s="29"/>
      <c r="N568" s="85"/>
      <c r="O568" s="29"/>
      <c r="P568" s="148"/>
      <c r="Q568" s="148"/>
      <c r="R568" s="29"/>
      <c r="S568" s="29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</row>
    <row r="569" spans="2:205" s="37" customFormat="1" ht="31.5" customHeight="1">
      <c r="B569" s="98" t="s">
        <v>133</v>
      </c>
      <c r="C569" s="26"/>
      <c r="D569" s="28">
        <v>85</v>
      </c>
      <c r="E569" s="28">
        <v>78</v>
      </c>
      <c r="F569" s="29"/>
      <c r="G569" s="29"/>
      <c r="H569" s="29"/>
      <c r="I569" s="29"/>
      <c r="J569" s="29"/>
      <c r="K569" s="29"/>
      <c r="L569" s="29"/>
      <c r="M569" s="29"/>
      <c r="N569" s="85"/>
      <c r="O569" s="29"/>
      <c r="P569" s="148"/>
      <c r="Q569" s="148"/>
      <c r="R569" s="29"/>
      <c r="S569" s="29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</row>
    <row r="570" spans="2:205" s="37" customFormat="1" ht="31.5" customHeight="1">
      <c r="B570" s="98" t="s">
        <v>44</v>
      </c>
      <c r="C570" s="26"/>
      <c r="D570" s="28">
        <v>16</v>
      </c>
      <c r="E570" s="28">
        <v>16</v>
      </c>
      <c r="F570" s="29"/>
      <c r="G570" s="29"/>
      <c r="H570" s="29"/>
      <c r="I570" s="29"/>
      <c r="J570" s="29"/>
      <c r="K570" s="29"/>
      <c r="L570" s="29"/>
      <c r="M570" s="29"/>
      <c r="N570" s="85"/>
      <c r="O570" s="29"/>
      <c r="P570" s="148"/>
      <c r="Q570" s="148"/>
      <c r="R570" s="29"/>
      <c r="S570" s="29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</row>
    <row r="571" spans="2:205" s="37" customFormat="1" ht="31.5" customHeight="1">
      <c r="B571" s="98" t="s">
        <v>80</v>
      </c>
      <c r="C571" s="26"/>
      <c r="D571" s="28">
        <v>22</v>
      </c>
      <c r="E571" s="28">
        <v>22</v>
      </c>
      <c r="F571" s="29"/>
      <c r="G571" s="29"/>
      <c r="H571" s="29"/>
      <c r="I571" s="29"/>
      <c r="J571" s="29"/>
      <c r="K571" s="29"/>
      <c r="L571" s="29"/>
      <c r="M571" s="29"/>
      <c r="N571" s="85"/>
      <c r="O571" s="29"/>
      <c r="P571" s="148"/>
      <c r="Q571" s="148"/>
      <c r="R571" s="29"/>
      <c r="S571" s="29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</row>
    <row r="572" spans="2:205" s="37" customFormat="1" ht="31.5" customHeight="1">
      <c r="B572" s="98" t="s">
        <v>17</v>
      </c>
      <c r="C572" s="26"/>
      <c r="D572" s="28">
        <v>1</v>
      </c>
      <c r="E572" s="28">
        <v>1</v>
      </c>
      <c r="F572" s="29"/>
      <c r="G572" s="29"/>
      <c r="H572" s="29"/>
      <c r="I572" s="29"/>
      <c r="J572" s="29"/>
      <c r="K572" s="29"/>
      <c r="L572" s="29"/>
      <c r="M572" s="29"/>
      <c r="N572" s="85"/>
      <c r="O572" s="29"/>
      <c r="P572" s="148"/>
      <c r="Q572" s="148"/>
      <c r="R572" s="29"/>
      <c r="S572" s="29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</row>
    <row r="573" spans="2:205" s="22" customFormat="1" ht="33.75" customHeight="1">
      <c r="B573" s="533" t="s">
        <v>107</v>
      </c>
      <c r="C573" s="534"/>
      <c r="D573" s="177"/>
      <c r="E573" s="177">
        <v>114</v>
      </c>
      <c r="F573" s="173"/>
      <c r="G573" s="173"/>
      <c r="H573" s="173"/>
      <c r="I573" s="173"/>
      <c r="J573" s="173"/>
      <c r="K573" s="173"/>
      <c r="L573" s="173"/>
      <c r="M573" s="173"/>
      <c r="N573" s="178"/>
      <c r="O573" s="173"/>
      <c r="P573" s="179"/>
      <c r="Q573" s="179"/>
      <c r="R573" s="173"/>
      <c r="S573" s="173"/>
      <c r="T573" s="287"/>
      <c r="U573" s="287"/>
      <c r="V573" s="287"/>
      <c r="W573" s="287"/>
      <c r="X573" s="287"/>
      <c r="Y573" s="287"/>
      <c r="Z573" s="287"/>
      <c r="AA573" s="287"/>
      <c r="AB573" s="287"/>
      <c r="AC573" s="287"/>
      <c r="AD573" s="287"/>
      <c r="AE573" s="287"/>
      <c r="AF573" s="287"/>
      <c r="AG573" s="287"/>
      <c r="AH573" s="287"/>
      <c r="AI573" s="287"/>
      <c r="AJ573" s="287"/>
      <c r="AK573" s="287"/>
      <c r="AL573" s="287"/>
      <c r="AM573" s="287"/>
      <c r="AN573" s="287"/>
      <c r="AO573" s="287"/>
      <c r="AP573" s="287"/>
      <c r="AQ573" s="287"/>
      <c r="AR573" s="287"/>
      <c r="AS573" s="287"/>
      <c r="AT573" s="287"/>
      <c r="AU573" s="287"/>
      <c r="AV573" s="287"/>
      <c r="AW573" s="287"/>
      <c r="AX573" s="287"/>
      <c r="AY573" s="287"/>
      <c r="AZ573" s="287"/>
      <c r="BA573" s="287"/>
      <c r="BB573" s="287"/>
      <c r="BC573" s="287"/>
      <c r="BD573" s="287"/>
      <c r="BE573" s="287"/>
      <c r="BF573" s="287"/>
      <c r="BG573" s="287"/>
      <c r="BH573" s="287"/>
      <c r="BI573" s="287"/>
      <c r="BJ573" s="287"/>
      <c r="BK573" s="287"/>
      <c r="BL573" s="287"/>
      <c r="BM573" s="287"/>
      <c r="BN573" s="287"/>
      <c r="BO573" s="287"/>
      <c r="BP573" s="287"/>
      <c r="BQ573" s="287"/>
      <c r="BR573" s="287"/>
      <c r="BS573" s="287"/>
      <c r="BT573" s="287"/>
      <c r="BU573" s="287"/>
      <c r="BV573" s="287"/>
      <c r="BW573" s="287"/>
      <c r="BX573" s="287"/>
      <c r="BY573" s="287"/>
      <c r="BZ573" s="287"/>
      <c r="CA573" s="287"/>
      <c r="CB573" s="287"/>
      <c r="CC573" s="287"/>
      <c r="CD573" s="287"/>
      <c r="CE573" s="287"/>
      <c r="CF573" s="287"/>
      <c r="CG573" s="287"/>
      <c r="CH573" s="287"/>
      <c r="CI573" s="287"/>
      <c r="CJ573" s="287"/>
      <c r="CK573" s="287"/>
      <c r="CL573" s="287"/>
      <c r="CM573" s="287"/>
      <c r="CN573" s="287"/>
      <c r="CO573" s="287"/>
      <c r="CP573" s="287"/>
      <c r="CQ573" s="287"/>
      <c r="CR573" s="287"/>
      <c r="CS573" s="287"/>
      <c r="CT573" s="287"/>
      <c r="CU573" s="287"/>
      <c r="CV573" s="287"/>
      <c r="CW573" s="287"/>
      <c r="CX573" s="287"/>
      <c r="CY573" s="287"/>
      <c r="CZ573" s="287"/>
      <c r="DA573" s="287"/>
      <c r="DB573" s="287"/>
      <c r="DC573" s="287"/>
      <c r="DD573" s="287"/>
      <c r="DE573" s="287"/>
      <c r="DF573" s="287"/>
      <c r="DG573" s="287"/>
      <c r="DH573" s="287"/>
      <c r="DI573" s="287"/>
      <c r="DJ573" s="287"/>
      <c r="DK573" s="287"/>
      <c r="DL573" s="287"/>
      <c r="DM573" s="287"/>
      <c r="DN573" s="287"/>
      <c r="DO573" s="287"/>
      <c r="DP573" s="287"/>
      <c r="DQ573" s="287"/>
      <c r="DR573" s="287"/>
      <c r="DS573" s="287"/>
      <c r="DT573" s="287"/>
      <c r="DU573" s="287"/>
      <c r="DV573" s="287"/>
      <c r="DW573" s="287"/>
      <c r="DX573" s="287"/>
      <c r="DY573" s="287"/>
      <c r="DZ573" s="287"/>
      <c r="EA573" s="287"/>
      <c r="EB573" s="287"/>
      <c r="EC573" s="287"/>
      <c r="ED573" s="287"/>
      <c r="EE573" s="287"/>
      <c r="EF573" s="287"/>
      <c r="EG573" s="287"/>
      <c r="EH573" s="287"/>
      <c r="EI573" s="287"/>
      <c r="EJ573" s="287"/>
      <c r="EK573" s="287"/>
      <c r="EL573" s="287"/>
      <c r="EM573" s="287"/>
      <c r="EN573" s="287"/>
      <c r="EO573" s="287"/>
      <c r="EP573" s="287"/>
      <c r="EQ573" s="287"/>
      <c r="ER573" s="287"/>
      <c r="ES573" s="287"/>
      <c r="ET573" s="287"/>
      <c r="EU573" s="287"/>
      <c r="EV573" s="287"/>
      <c r="EW573" s="287"/>
      <c r="EX573" s="287"/>
      <c r="EY573" s="287"/>
      <c r="EZ573" s="287"/>
      <c r="FA573" s="287"/>
      <c r="FB573" s="287"/>
      <c r="FC573" s="287"/>
      <c r="FD573" s="287"/>
      <c r="FE573" s="287"/>
      <c r="FF573" s="287"/>
      <c r="FG573" s="287"/>
      <c r="FH573" s="287"/>
      <c r="FI573" s="287"/>
      <c r="FJ573" s="287"/>
      <c r="FK573" s="287"/>
      <c r="FL573" s="287"/>
      <c r="FM573" s="287"/>
      <c r="FN573" s="287"/>
      <c r="FO573" s="287"/>
      <c r="FP573" s="287"/>
      <c r="FQ573" s="287"/>
      <c r="FR573" s="287"/>
      <c r="FS573" s="287"/>
      <c r="FT573" s="287"/>
      <c r="FU573" s="287"/>
      <c r="FV573" s="287"/>
      <c r="FW573" s="287"/>
      <c r="FX573" s="287"/>
      <c r="FY573" s="287"/>
      <c r="FZ573" s="287"/>
      <c r="GA573" s="287"/>
      <c r="GB573" s="287"/>
      <c r="GC573" s="287"/>
      <c r="GD573" s="287"/>
      <c r="GE573" s="287"/>
      <c r="GF573" s="287"/>
      <c r="GG573" s="287"/>
      <c r="GH573" s="287"/>
      <c r="GI573" s="287"/>
      <c r="GJ573" s="287"/>
      <c r="GK573" s="287"/>
      <c r="GL573" s="287"/>
      <c r="GM573" s="287"/>
      <c r="GN573" s="287"/>
      <c r="GO573" s="287"/>
      <c r="GP573" s="287"/>
      <c r="GQ573" s="287"/>
      <c r="GR573" s="287"/>
      <c r="GS573" s="287"/>
      <c r="GT573" s="287"/>
      <c r="GU573" s="287"/>
      <c r="GV573" s="287"/>
      <c r="GW573" s="287"/>
    </row>
    <row r="574" spans="2:205" s="22" customFormat="1" ht="24.75" customHeight="1">
      <c r="B574" s="533" t="s">
        <v>360</v>
      </c>
      <c r="C574" s="534"/>
      <c r="D574" s="177"/>
      <c r="E574" s="177">
        <v>100</v>
      </c>
      <c r="F574" s="173"/>
      <c r="G574" s="173"/>
      <c r="H574" s="173"/>
      <c r="I574" s="173"/>
      <c r="J574" s="173"/>
      <c r="K574" s="173"/>
      <c r="L574" s="173"/>
      <c r="M574" s="173"/>
      <c r="N574" s="178"/>
      <c r="O574" s="173"/>
      <c r="P574" s="179"/>
      <c r="Q574" s="179"/>
      <c r="R574" s="173"/>
      <c r="S574" s="173"/>
      <c r="T574" s="287"/>
      <c r="U574" s="287"/>
      <c r="V574" s="287"/>
      <c r="W574" s="287"/>
      <c r="X574" s="287"/>
      <c r="Y574" s="287"/>
      <c r="Z574" s="287"/>
      <c r="AA574" s="287"/>
      <c r="AB574" s="287"/>
      <c r="AC574" s="287"/>
      <c r="AD574" s="287"/>
      <c r="AE574" s="287"/>
      <c r="AF574" s="287"/>
      <c r="AG574" s="287"/>
      <c r="AH574" s="287"/>
      <c r="AI574" s="287"/>
      <c r="AJ574" s="287"/>
      <c r="AK574" s="287"/>
      <c r="AL574" s="287"/>
      <c r="AM574" s="287"/>
      <c r="AN574" s="287"/>
      <c r="AO574" s="287"/>
      <c r="AP574" s="287"/>
      <c r="AQ574" s="287"/>
      <c r="AR574" s="287"/>
      <c r="AS574" s="287"/>
      <c r="AT574" s="287"/>
      <c r="AU574" s="287"/>
      <c r="AV574" s="287"/>
      <c r="AW574" s="287"/>
      <c r="AX574" s="287"/>
      <c r="AY574" s="287"/>
      <c r="AZ574" s="287"/>
      <c r="BA574" s="287"/>
      <c r="BB574" s="287"/>
      <c r="BC574" s="287"/>
      <c r="BD574" s="287"/>
      <c r="BE574" s="287"/>
      <c r="BF574" s="287"/>
      <c r="BG574" s="287"/>
      <c r="BH574" s="287"/>
      <c r="BI574" s="287"/>
      <c r="BJ574" s="287"/>
      <c r="BK574" s="287"/>
      <c r="BL574" s="287"/>
      <c r="BM574" s="287"/>
      <c r="BN574" s="287"/>
      <c r="BO574" s="287"/>
      <c r="BP574" s="287"/>
      <c r="BQ574" s="287"/>
      <c r="BR574" s="287"/>
      <c r="BS574" s="287"/>
      <c r="BT574" s="287"/>
      <c r="BU574" s="287"/>
      <c r="BV574" s="287"/>
      <c r="BW574" s="287"/>
      <c r="BX574" s="287"/>
      <c r="BY574" s="287"/>
      <c r="BZ574" s="287"/>
      <c r="CA574" s="287"/>
      <c r="CB574" s="287"/>
      <c r="CC574" s="287"/>
      <c r="CD574" s="287"/>
      <c r="CE574" s="287"/>
      <c r="CF574" s="287"/>
      <c r="CG574" s="287"/>
      <c r="CH574" s="287"/>
      <c r="CI574" s="287"/>
      <c r="CJ574" s="287"/>
      <c r="CK574" s="287"/>
      <c r="CL574" s="287"/>
      <c r="CM574" s="287"/>
      <c r="CN574" s="287"/>
      <c r="CO574" s="287"/>
      <c r="CP574" s="287"/>
      <c r="CQ574" s="287"/>
      <c r="CR574" s="287"/>
      <c r="CS574" s="287"/>
      <c r="CT574" s="287"/>
      <c r="CU574" s="287"/>
      <c r="CV574" s="287"/>
      <c r="CW574" s="287"/>
      <c r="CX574" s="287"/>
      <c r="CY574" s="287"/>
      <c r="CZ574" s="287"/>
      <c r="DA574" s="287"/>
      <c r="DB574" s="287"/>
      <c r="DC574" s="287"/>
      <c r="DD574" s="287"/>
      <c r="DE574" s="287"/>
      <c r="DF574" s="287"/>
      <c r="DG574" s="287"/>
      <c r="DH574" s="287"/>
      <c r="DI574" s="287"/>
      <c r="DJ574" s="287"/>
      <c r="DK574" s="287"/>
      <c r="DL574" s="287"/>
      <c r="DM574" s="287"/>
      <c r="DN574" s="287"/>
      <c r="DO574" s="287"/>
      <c r="DP574" s="287"/>
      <c r="DQ574" s="287"/>
      <c r="DR574" s="287"/>
      <c r="DS574" s="287"/>
      <c r="DT574" s="287"/>
      <c r="DU574" s="287"/>
      <c r="DV574" s="287"/>
      <c r="DW574" s="287"/>
      <c r="DX574" s="287"/>
      <c r="DY574" s="287"/>
      <c r="DZ574" s="287"/>
      <c r="EA574" s="287"/>
      <c r="EB574" s="287"/>
      <c r="EC574" s="287"/>
      <c r="ED574" s="287"/>
      <c r="EE574" s="287"/>
      <c r="EF574" s="287"/>
      <c r="EG574" s="287"/>
      <c r="EH574" s="287"/>
      <c r="EI574" s="287"/>
      <c r="EJ574" s="287"/>
      <c r="EK574" s="287"/>
      <c r="EL574" s="287"/>
      <c r="EM574" s="287"/>
      <c r="EN574" s="287"/>
      <c r="EO574" s="287"/>
      <c r="EP574" s="287"/>
      <c r="EQ574" s="287"/>
      <c r="ER574" s="287"/>
      <c r="ES574" s="287"/>
      <c r="ET574" s="287"/>
      <c r="EU574" s="287"/>
      <c r="EV574" s="287"/>
      <c r="EW574" s="287"/>
      <c r="EX574" s="287"/>
      <c r="EY574" s="287"/>
      <c r="EZ574" s="287"/>
      <c r="FA574" s="287"/>
      <c r="FB574" s="287"/>
      <c r="FC574" s="287"/>
      <c r="FD574" s="287"/>
      <c r="FE574" s="287"/>
      <c r="FF574" s="287"/>
      <c r="FG574" s="287"/>
      <c r="FH574" s="287"/>
      <c r="FI574" s="287"/>
      <c r="FJ574" s="287"/>
      <c r="FK574" s="287"/>
      <c r="FL574" s="287"/>
      <c r="FM574" s="287"/>
      <c r="FN574" s="287"/>
      <c r="FO574" s="287"/>
      <c r="FP574" s="287"/>
      <c r="FQ574" s="287"/>
      <c r="FR574" s="287"/>
      <c r="FS574" s="287"/>
      <c r="FT574" s="287"/>
      <c r="FU574" s="287"/>
      <c r="FV574" s="287"/>
      <c r="FW574" s="287"/>
      <c r="FX574" s="287"/>
      <c r="FY574" s="287"/>
      <c r="FZ574" s="287"/>
      <c r="GA574" s="287"/>
      <c r="GB574" s="287"/>
      <c r="GC574" s="287"/>
      <c r="GD574" s="287"/>
      <c r="GE574" s="287"/>
      <c r="GF574" s="287"/>
      <c r="GG574" s="287"/>
      <c r="GH574" s="287"/>
      <c r="GI574" s="287"/>
      <c r="GJ574" s="287"/>
      <c r="GK574" s="287"/>
      <c r="GL574" s="287"/>
      <c r="GM574" s="287"/>
      <c r="GN574" s="287"/>
      <c r="GO574" s="287"/>
      <c r="GP574" s="287"/>
      <c r="GQ574" s="287"/>
      <c r="GR574" s="287"/>
      <c r="GS574" s="287"/>
      <c r="GT574" s="287"/>
      <c r="GU574" s="287"/>
      <c r="GV574" s="287"/>
      <c r="GW574" s="287"/>
    </row>
    <row r="575" spans="2:205" s="37" customFormat="1" ht="30.75" customHeight="1">
      <c r="B575" s="100" t="s">
        <v>49</v>
      </c>
      <c r="C575" s="26"/>
      <c r="D575" s="28">
        <v>5</v>
      </c>
      <c r="E575" s="28">
        <v>5</v>
      </c>
      <c r="F575" s="29"/>
      <c r="G575" s="29"/>
      <c r="H575" s="29"/>
      <c r="I575" s="29"/>
      <c r="J575" s="29">
        <v>420</v>
      </c>
      <c r="K575" s="29">
        <f>J575*D575/1000</f>
        <v>2.1</v>
      </c>
      <c r="L575" s="29"/>
      <c r="M575" s="29"/>
      <c r="N575" s="85"/>
      <c r="O575" s="29"/>
      <c r="P575" s="148"/>
      <c r="Q575" s="148"/>
      <c r="R575" s="29"/>
      <c r="S575" s="29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  <c r="GL575" s="1"/>
      <c r="GM575" s="1"/>
      <c r="GN575" s="1"/>
      <c r="GO575" s="1"/>
      <c r="GP575" s="1"/>
      <c r="GQ575" s="1"/>
      <c r="GR575" s="1"/>
      <c r="GS575" s="1"/>
      <c r="GT575" s="1"/>
      <c r="GU575" s="1"/>
      <c r="GV575" s="1"/>
      <c r="GW575" s="1"/>
    </row>
    <row r="576" spans="2:19" s="70" customFormat="1" ht="27" customHeight="1">
      <c r="B576" s="105" t="s">
        <v>361</v>
      </c>
      <c r="C576" s="493">
        <v>180</v>
      </c>
      <c r="D576" s="33"/>
      <c r="E576" s="33"/>
      <c r="F576" s="33">
        <v>6.8</v>
      </c>
      <c r="G576" s="47">
        <v>5.6</v>
      </c>
      <c r="H576" s="47">
        <v>37.8</v>
      </c>
      <c r="I576" s="69">
        <v>230</v>
      </c>
      <c r="J576" s="33"/>
      <c r="K576" s="33">
        <f>SUM(K577:K580)</f>
        <v>11.949</v>
      </c>
      <c r="L576" s="33">
        <v>1.7</v>
      </c>
      <c r="M576" s="33">
        <v>0.08</v>
      </c>
      <c r="N576" s="69">
        <v>0.02</v>
      </c>
      <c r="O576" s="33">
        <v>0.65</v>
      </c>
      <c r="P576" s="47">
        <v>20.6</v>
      </c>
      <c r="Q576" s="47">
        <v>113.2</v>
      </c>
      <c r="R576" s="33">
        <v>52.2</v>
      </c>
      <c r="S576" s="33">
        <v>2.5</v>
      </c>
    </row>
    <row r="577" spans="2:22" ht="30" customHeight="1">
      <c r="B577" s="113" t="s">
        <v>52</v>
      </c>
      <c r="C577" s="32"/>
      <c r="D577" s="494">
        <v>73</v>
      </c>
      <c r="E577" s="494">
        <v>73</v>
      </c>
      <c r="F577" s="45"/>
      <c r="G577" s="45"/>
      <c r="H577" s="45"/>
      <c r="I577" s="45"/>
      <c r="J577" s="45">
        <v>119</v>
      </c>
      <c r="K577" s="45">
        <f>J577*D577/1000</f>
        <v>8.687</v>
      </c>
      <c r="L577" s="45"/>
      <c r="M577" s="45"/>
      <c r="N577" s="114"/>
      <c r="O577" s="45"/>
      <c r="P577" s="115"/>
      <c r="Q577" s="115"/>
      <c r="R577" s="45"/>
      <c r="S577" s="45"/>
      <c r="T577" s="492"/>
      <c r="U577" s="284"/>
      <c r="V577" s="284"/>
    </row>
    <row r="578" spans="2:19" ht="30" customHeight="1">
      <c r="B578" s="113" t="s">
        <v>45</v>
      </c>
      <c r="C578" s="32"/>
      <c r="D578" s="43">
        <v>108</v>
      </c>
      <c r="E578" s="43">
        <v>108</v>
      </c>
      <c r="F578" s="45"/>
      <c r="G578" s="45" t="s">
        <v>127</v>
      </c>
      <c r="H578" s="45"/>
      <c r="I578" s="45"/>
      <c r="J578" s="45"/>
      <c r="K578" s="45">
        <f>J578*D578/1000</f>
        <v>0</v>
      </c>
      <c r="L578" s="45"/>
      <c r="M578" s="45"/>
      <c r="N578" s="114"/>
      <c r="O578" s="45"/>
      <c r="P578" s="115"/>
      <c r="Q578" s="115"/>
      <c r="R578" s="45"/>
      <c r="S578" s="45"/>
    </row>
    <row r="579" spans="2:19" ht="30" customHeight="1">
      <c r="B579" s="113" t="s">
        <v>49</v>
      </c>
      <c r="C579" s="32"/>
      <c r="D579" s="43">
        <v>5</v>
      </c>
      <c r="E579" s="43">
        <v>5</v>
      </c>
      <c r="F579" s="45"/>
      <c r="G579" s="45"/>
      <c r="H579" s="45"/>
      <c r="I579" s="45"/>
      <c r="J579" s="45">
        <v>650</v>
      </c>
      <c r="K579" s="45">
        <f>J579*D579/1000</f>
        <v>3.25</v>
      </c>
      <c r="L579" s="45"/>
      <c r="M579" s="45"/>
      <c r="N579" s="114"/>
      <c r="O579" s="45"/>
      <c r="P579" s="115"/>
      <c r="Q579" s="115"/>
      <c r="R579" s="45"/>
      <c r="S579" s="45"/>
    </row>
    <row r="580" spans="1:19" ht="30" customHeight="1">
      <c r="A580" s="402"/>
      <c r="B580" s="116" t="s">
        <v>14</v>
      </c>
      <c r="C580" s="32"/>
      <c r="D580" s="43">
        <v>1</v>
      </c>
      <c r="E580" s="43">
        <v>1</v>
      </c>
      <c r="F580" s="45"/>
      <c r="G580" s="45"/>
      <c r="H580" s="45"/>
      <c r="I580" s="45"/>
      <c r="J580" s="45">
        <v>12</v>
      </c>
      <c r="K580" s="45">
        <f>J580*D580/1000</f>
        <v>0.012</v>
      </c>
      <c r="L580" s="45"/>
      <c r="M580" s="45"/>
      <c r="N580" s="114"/>
      <c r="O580" s="45"/>
      <c r="P580" s="115"/>
      <c r="Q580" s="115"/>
      <c r="R580" s="45"/>
      <c r="S580" s="45"/>
    </row>
    <row r="581" spans="1:19" s="35" customFormat="1" ht="34.5" customHeight="1">
      <c r="A581" s="403"/>
      <c r="B581" s="472" t="s">
        <v>347</v>
      </c>
      <c r="C581" s="34">
        <v>200</v>
      </c>
      <c r="D581" s="34"/>
      <c r="E581" s="34"/>
      <c r="F581" s="34">
        <v>0.19</v>
      </c>
      <c r="G581" s="34">
        <v>0.07</v>
      </c>
      <c r="H581" s="42">
        <v>23.7</v>
      </c>
      <c r="I581" s="34">
        <v>97</v>
      </c>
      <c r="J581" s="34"/>
      <c r="K581" s="34"/>
      <c r="L581" s="34">
        <v>22</v>
      </c>
      <c r="M581" s="34">
        <v>0.005</v>
      </c>
      <c r="N581" s="78">
        <v>0</v>
      </c>
      <c r="O581" s="34">
        <v>3.06</v>
      </c>
      <c r="P581" s="74">
        <v>12.6</v>
      </c>
      <c r="Q581" s="74">
        <v>8.01</v>
      </c>
      <c r="R581" s="34">
        <v>5.02</v>
      </c>
      <c r="S581" s="34">
        <v>0.12</v>
      </c>
    </row>
    <row r="582" spans="1:21" ht="26.25" customHeight="1">
      <c r="A582" s="401"/>
      <c r="B582" s="344" t="s">
        <v>342</v>
      </c>
      <c r="C582" s="34"/>
      <c r="D582" s="73">
        <v>23</v>
      </c>
      <c r="E582" s="73">
        <v>23</v>
      </c>
      <c r="F582" s="45"/>
      <c r="G582" s="45"/>
      <c r="H582" s="45"/>
      <c r="I582" s="45"/>
      <c r="J582" s="45"/>
      <c r="K582" s="45"/>
      <c r="L582" s="181"/>
      <c r="M582" s="181"/>
      <c r="N582" s="182"/>
      <c r="O582" s="181"/>
      <c r="P582" s="183"/>
      <c r="Q582" s="183"/>
      <c r="R582" s="181"/>
      <c r="S582" s="181"/>
      <c r="T582" s="44"/>
      <c r="U582" s="44"/>
    </row>
    <row r="583" spans="1:21" ht="24" customHeight="1">
      <c r="A583" s="401"/>
      <c r="B583" s="344" t="s">
        <v>45</v>
      </c>
      <c r="C583" s="34"/>
      <c r="D583" s="73">
        <v>185</v>
      </c>
      <c r="E583" s="73">
        <v>185</v>
      </c>
      <c r="F583" s="45"/>
      <c r="G583" s="45"/>
      <c r="H583" s="45"/>
      <c r="I583" s="45"/>
      <c r="J583" s="45"/>
      <c r="K583" s="45"/>
      <c r="L583" s="181"/>
      <c r="M583" s="181"/>
      <c r="N583" s="182"/>
      <c r="O583" s="181"/>
      <c r="P583" s="183"/>
      <c r="Q583" s="183"/>
      <c r="R583" s="181"/>
      <c r="S583" s="181"/>
      <c r="T583" s="44"/>
      <c r="U583" s="44"/>
    </row>
    <row r="584" spans="1:21" ht="23.25" customHeight="1">
      <c r="A584" s="401"/>
      <c r="B584" s="501" t="s">
        <v>53</v>
      </c>
      <c r="C584" s="34"/>
      <c r="D584" s="514">
        <v>15</v>
      </c>
      <c r="E584" s="515">
        <v>15</v>
      </c>
      <c r="F584" s="45"/>
      <c r="G584" s="123"/>
      <c r="H584" s="123"/>
      <c r="I584" s="45"/>
      <c r="J584" s="123"/>
      <c r="K584" s="45"/>
      <c r="L584" s="508"/>
      <c r="M584" s="181"/>
      <c r="N584" s="509"/>
      <c r="O584" s="181"/>
      <c r="P584" s="510"/>
      <c r="Q584" s="183"/>
      <c r="R584" s="506"/>
      <c r="S584" s="181"/>
      <c r="T584" s="44"/>
      <c r="U584" s="44"/>
    </row>
    <row r="585" spans="1:21" ht="21.75" customHeight="1">
      <c r="A585" s="401"/>
      <c r="B585" s="344" t="s">
        <v>346</v>
      </c>
      <c r="C585" s="34"/>
      <c r="D585" s="73">
        <v>8</v>
      </c>
      <c r="E585" s="73">
        <v>8</v>
      </c>
      <c r="F585" s="126"/>
      <c r="G585" s="125"/>
      <c r="H585" s="125"/>
      <c r="I585" s="125"/>
      <c r="J585" s="125"/>
      <c r="K585" s="45"/>
      <c r="L585" s="44"/>
      <c r="M585" s="401"/>
      <c r="N585" s="511"/>
      <c r="O585" s="401"/>
      <c r="P585" s="512"/>
      <c r="Q585" s="513"/>
      <c r="R585" s="507"/>
      <c r="S585" s="401"/>
      <c r="T585" s="44"/>
      <c r="U585" s="44"/>
    </row>
    <row r="586" spans="1:19" s="35" customFormat="1" ht="15.75">
      <c r="A586" s="403"/>
      <c r="B586" s="472" t="s">
        <v>348</v>
      </c>
      <c r="C586" s="34">
        <v>200</v>
      </c>
      <c r="D586" s="34"/>
      <c r="E586" s="34"/>
      <c r="F586" s="34">
        <v>0.3</v>
      </c>
      <c r="G586" s="34">
        <v>0</v>
      </c>
      <c r="H586" s="42">
        <v>29</v>
      </c>
      <c r="I586" s="34">
        <v>110</v>
      </c>
      <c r="J586" s="34"/>
      <c r="K586" s="34"/>
      <c r="L586" s="34">
        <v>22</v>
      </c>
      <c r="M586" s="34">
        <v>0.005</v>
      </c>
      <c r="N586" s="78">
        <v>0</v>
      </c>
      <c r="O586" s="34">
        <v>3.06</v>
      </c>
      <c r="P586" s="74">
        <v>12.6</v>
      </c>
      <c r="Q586" s="74">
        <v>8.01</v>
      </c>
      <c r="R586" s="34">
        <v>5.02</v>
      </c>
      <c r="S586" s="34">
        <v>0.12</v>
      </c>
    </row>
    <row r="587" spans="1:21" ht="34.5" customHeight="1">
      <c r="A587" s="401"/>
      <c r="B587" s="344" t="s">
        <v>345</v>
      </c>
      <c r="C587" s="34"/>
      <c r="D587" s="73">
        <v>100</v>
      </c>
      <c r="E587" s="73">
        <v>100</v>
      </c>
      <c r="F587" s="181"/>
      <c r="G587" s="181"/>
      <c r="H587" s="181"/>
      <c r="I587" s="181"/>
      <c r="J587" s="181"/>
      <c r="K587" s="181"/>
      <c r="L587" s="181"/>
      <c r="M587" s="181"/>
      <c r="N587" s="182"/>
      <c r="O587" s="181"/>
      <c r="P587" s="183"/>
      <c r="Q587" s="183"/>
      <c r="R587" s="181"/>
      <c r="S587" s="181"/>
      <c r="T587" s="44"/>
      <c r="U587" s="44"/>
    </row>
    <row r="588" spans="1:21" ht="24" customHeight="1">
      <c r="A588" s="401"/>
      <c r="B588" s="344" t="s">
        <v>45</v>
      </c>
      <c r="C588" s="34"/>
      <c r="D588" s="73">
        <v>100</v>
      </c>
      <c r="E588" s="73">
        <v>100</v>
      </c>
      <c r="F588" s="181"/>
      <c r="G588" s="181"/>
      <c r="H588" s="181"/>
      <c r="I588" s="181"/>
      <c r="J588" s="181"/>
      <c r="K588" s="181"/>
      <c r="L588" s="45"/>
      <c r="M588" s="45"/>
      <c r="N588" s="114"/>
      <c r="O588" s="45"/>
      <c r="P588" s="115"/>
      <c r="Q588" s="115"/>
      <c r="R588" s="45"/>
      <c r="S588" s="45"/>
      <c r="T588" s="44"/>
      <c r="U588" s="44"/>
    </row>
    <row r="589" spans="1:21" ht="23.25" customHeight="1">
      <c r="A589" s="401"/>
      <c r="B589" s="501" t="s">
        <v>53</v>
      </c>
      <c r="C589" s="34"/>
      <c r="D589" s="514">
        <v>6</v>
      </c>
      <c r="E589" s="515">
        <v>6</v>
      </c>
      <c r="F589" s="181"/>
      <c r="G589" s="506"/>
      <c r="H589" s="506"/>
      <c r="I589" s="181"/>
      <c r="J589" s="506"/>
      <c r="K589" s="181"/>
      <c r="L589" s="130"/>
      <c r="M589" s="45"/>
      <c r="N589" s="131"/>
      <c r="O589" s="45"/>
      <c r="P589" s="132"/>
      <c r="Q589" s="115"/>
      <c r="R589" s="123"/>
      <c r="S589" s="45"/>
      <c r="T589" s="44"/>
      <c r="U589" s="44"/>
    </row>
    <row r="590" spans="1:21" ht="34.5" customHeight="1">
      <c r="A590" s="401"/>
      <c r="B590" s="344" t="s">
        <v>346</v>
      </c>
      <c r="C590" s="34"/>
      <c r="D590" s="73">
        <v>8</v>
      </c>
      <c r="E590" s="73">
        <v>8</v>
      </c>
      <c r="F590" s="181"/>
      <c r="G590" s="506"/>
      <c r="H590" s="506"/>
      <c r="I590" s="507"/>
      <c r="J590" s="507"/>
      <c r="K590" s="181"/>
      <c r="M590" s="126"/>
      <c r="O590" s="126"/>
      <c r="Q590" s="129"/>
      <c r="R590" s="125"/>
      <c r="S590" s="126"/>
      <c r="T590" s="44"/>
      <c r="U590" s="44"/>
    </row>
    <row r="591" spans="1:19" s="35" customFormat="1" ht="47.25" customHeight="1">
      <c r="A591" s="399"/>
      <c r="B591" s="86" t="s">
        <v>165</v>
      </c>
      <c r="C591" s="53">
        <v>40</v>
      </c>
      <c r="D591" s="53"/>
      <c r="E591" s="53"/>
      <c r="F591" s="54">
        <v>3.16</v>
      </c>
      <c r="G591" s="54">
        <v>0.4</v>
      </c>
      <c r="H591" s="54">
        <v>19.4</v>
      </c>
      <c r="I591" s="55">
        <v>95</v>
      </c>
      <c r="J591" s="55">
        <v>58</v>
      </c>
      <c r="K591" s="32">
        <f>J591*C591/1000</f>
        <v>2.32</v>
      </c>
      <c r="L591" s="42">
        <v>0</v>
      </c>
      <c r="M591" s="32">
        <v>0.05</v>
      </c>
      <c r="N591" s="78">
        <v>0</v>
      </c>
      <c r="O591" s="32">
        <v>0.5</v>
      </c>
      <c r="P591" s="74">
        <v>9.2</v>
      </c>
      <c r="Q591" s="47">
        <v>35.7</v>
      </c>
      <c r="R591" s="55">
        <v>13.2</v>
      </c>
      <c r="S591" s="32">
        <v>0.8</v>
      </c>
    </row>
    <row r="592" spans="2:19" s="44" customFormat="1" ht="29.25" customHeight="1">
      <c r="B592" s="87" t="s">
        <v>392</v>
      </c>
      <c r="C592" s="32">
        <v>20</v>
      </c>
      <c r="D592" s="43"/>
      <c r="E592" s="43"/>
      <c r="F592" s="32">
        <v>1.4</v>
      </c>
      <c r="G592" s="32">
        <v>0.24</v>
      </c>
      <c r="H592" s="32">
        <v>7.8</v>
      </c>
      <c r="I592" s="69">
        <v>40</v>
      </c>
      <c r="J592" s="32">
        <v>57</v>
      </c>
      <c r="K592" s="32">
        <f>J592*C592/1000</f>
        <v>1.14</v>
      </c>
      <c r="L592" s="42">
        <v>0</v>
      </c>
      <c r="M592" s="32">
        <v>0.04</v>
      </c>
      <c r="N592" s="78">
        <v>0</v>
      </c>
      <c r="O592" s="32">
        <v>0.28</v>
      </c>
      <c r="P592" s="74">
        <v>5.8</v>
      </c>
      <c r="Q592" s="47">
        <v>30</v>
      </c>
      <c r="R592" s="33">
        <v>9.4</v>
      </c>
      <c r="S592" s="32">
        <v>0.78</v>
      </c>
    </row>
    <row r="593" spans="1:20" s="5" customFormat="1" ht="41.25" customHeight="1">
      <c r="A593" s="432" t="s">
        <v>395</v>
      </c>
      <c r="B593" s="274"/>
      <c r="C593" s="434">
        <v>575</v>
      </c>
      <c r="D593" s="434"/>
      <c r="E593" s="435"/>
      <c r="F593" s="469">
        <f aca="true" t="shared" si="14" ref="F593:S593">SUM(F564+F566+F576+F581+F591+F592)</f>
        <v>27.89</v>
      </c>
      <c r="G593" s="469">
        <f t="shared" si="14"/>
        <v>25.139999999999997</v>
      </c>
      <c r="H593" s="469">
        <f t="shared" si="14"/>
        <v>98.01</v>
      </c>
      <c r="I593" s="469">
        <f t="shared" si="14"/>
        <v>718</v>
      </c>
      <c r="J593" s="469">
        <f t="shared" si="14"/>
        <v>115</v>
      </c>
      <c r="K593" s="469">
        <f t="shared" si="14"/>
        <v>32.075</v>
      </c>
      <c r="L593" s="469">
        <f t="shared" si="14"/>
        <v>42.599999999999994</v>
      </c>
      <c r="M593" s="469">
        <f t="shared" si="14"/>
        <v>0.40499999999999997</v>
      </c>
      <c r="N593" s="469">
        <f t="shared" si="14"/>
        <v>21.52</v>
      </c>
      <c r="O593" s="469">
        <f t="shared" si="14"/>
        <v>7.990000000000001</v>
      </c>
      <c r="P593" s="469">
        <f t="shared" si="14"/>
        <v>102.1</v>
      </c>
      <c r="Q593" s="469">
        <f t="shared" si="14"/>
        <v>428.10999999999996</v>
      </c>
      <c r="R593" s="469">
        <f t="shared" si="14"/>
        <v>149.92</v>
      </c>
      <c r="S593" s="469">
        <f t="shared" si="14"/>
        <v>7.86</v>
      </c>
      <c r="T593" s="437"/>
    </row>
    <row r="594" spans="1:20" ht="20.25" customHeight="1">
      <c r="A594" s="571"/>
      <c r="B594" s="572"/>
      <c r="C594" s="573"/>
      <c r="D594" s="574"/>
      <c r="E594" s="574"/>
      <c r="F594" s="574"/>
      <c r="G594" s="574"/>
      <c r="H594" s="574"/>
      <c r="I594" s="575"/>
      <c r="J594" s="267"/>
      <c r="K594" s="267"/>
      <c r="L594" s="268" t="s">
        <v>63</v>
      </c>
      <c r="M594" s="269"/>
      <c r="N594" s="269"/>
      <c r="O594" s="269"/>
      <c r="P594" s="269"/>
      <c r="Q594" s="269"/>
      <c r="R594" s="269"/>
      <c r="S594" s="270"/>
      <c r="T594" s="243"/>
    </row>
    <row r="595" spans="1:20" ht="30.75" customHeight="1">
      <c r="A595" s="608" t="s">
        <v>193</v>
      </c>
      <c r="B595" s="610" t="s">
        <v>54</v>
      </c>
      <c r="C595" s="583"/>
      <c r="D595" s="584"/>
      <c r="E595" s="585"/>
      <c r="F595" s="617" t="s">
        <v>194</v>
      </c>
      <c r="G595" s="618"/>
      <c r="H595" s="619"/>
      <c r="I595" s="620" t="s">
        <v>60</v>
      </c>
      <c r="J595" s="271"/>
      <c r="K595" s="271"/>
      <c r="L595" s="605" t="s">
        <v>64</v>
      </c>
      <c r="M595" s="606"/>
      <c r="N595" s="606"/>
      <c r="O595" s="606"/>
      <c r="P595" s="606" t="s">
        <v>65</v>
      </c>
      <c r="Q595" s="606"/>
      <c r="R595" s="606"/>
      <c r="S595" s="607"/>
      <c r="T595" s="243"/>
    </row>
    <row r="596" spans="1:20" ht="42" customHeight="1">
      <c r="A596" s="609"/>
      <c r="B596" s="611"/>
      <c r="C596" s="579" t="s">
        <v>195</v>
      </c>
      <c r="D596" s="579" t="s">
        <v>55</v>
      </c>
      <c r="E596" s="579" t="s">
        <v>56</v>
      </c>
      <c r="F596" s="586" t="s">
        <v>57</v>
      </c>
      <c r="G596" s="586" t="s">
        <v>58</v>
      </c>
      <c r="H596" s="587" t="s">
        <v>59</v>
      </c>
      <c r="I596" s="621"/>
      <c r="J596" s="272" t="s">
        <v>61</v>
      </c>
      <c r="K596" s="273" t="s">
        <v>62</v>
      </c>
      <c r="L596" s="274" t="s">
        <v>66</v>
      </c>
      <c r="M596" s="274" t="s">
        <v>67</v>
      </c>
      <c r="N596" s="274" t="s">
        <v>68</v>
      </c>
      <c r="O596" s="274" t="s">
        <v>69</v>
      </c>
      <c r="P596" s="274" t="s">
        <v>70</v>
      </c>
      <c r="Q596" s="274" t="s">
        <v>71</v>
      </c>
      <c r="R596" s="274" t="s">
        <v>72</v>
      </c>
      <c r="S596" s="275" t="s">
        <v>73</v>
      </c>
      <c r="T596" s="244"/>
    </row>
    <row r="597" spans="1:20" ht="45.75" customHeight="1">
      <c r="A597" s="253" t="s">
        <v>252</v>
      </c>
      <c r="B597" s="254"/>
      <c r="C597" s="255"/>
      <c r="D597" s="256"/>
      <c r="E597" s="253"/>
      <c r="F597" s="257"/>
      <c r="G597" s="258"/>
      <c r="H597" s="258"/>
      <c r="I597" s="258"/>
      <c r="J597" s="302"/>
      <c r="K597" s="303"/>
      <c r="L597" s="263"/>
      <c r="M597" s="263"/>
      <c r="N597" s="263"/>
      <c r="O597" s="263"/>
      <c r="P597" s="263"/>
      <c r="Q597" s="263"/>
      <c r="R597" s="263"/>
      <c r="S597" s="264"/>
      <c r="T597" s="244"/>
    </row>
    <row r="598" spans="1:19" s="35" customFormat="1" ht="43.5" customHeight="1">
      <c r="A598" s="245" t="s">
        <v>400</v>
      </c>
      <c r="B598" s="265"/>
      <c r="C598" s="246"/>
      <c r="D598" s="246"/>
      <c r="E598" s="247"/>
      <c r="F598" s="71"/>
      <c r="G598" s="71"/>
      <c r="H598" s="71"/>
      <c r="I598" s="95"/>
      <c r="J598" s="71"/>
      <c r="K598" s="71"/>
      <c r="L598" s="71"/>
      <c r="M598" s="71"/>
      <c r="N598" s="71"/>
      <c r="O598" s="71"/>
      <c r="P598" s="95"/>
      <c r="Q598" s="71"/>
      <c r="R598" s="71"/>
      <c r="S598" s="71"/>
    </row>
    <row r="599" spans="2:19" s="35" customFormat="1" ht="51" customHeight="1">
      <c r="B599" s="86" t="s">
        <v>339</v>
      </c>
      <c r="C599" s="32">
        <v>60</v>
      </c>
      <c r="D599" s="32"/>
      <c r="E599" s="32"/>
      <c r="F599" s="32">
        <v>0.7</v>
      </c>
      <c r="G599" s="32">
        <v>3.1</v>
      </c>
      <c r="H599" s="32">
        <v>10.9</v>
      </c>
      <c r="I599" s="32">
        <v>45</v>
      </c>
      <c r="J599" s="32"/>
      <c r="K599" s="32">
        <f>SUM(K600:K605)</f>
        <v>7.20144</v>
      </c>
      <c r="L599" s="32">
        <v>6</v>
      </c>
      <c r="M599" s="32">
        <v>0.02</v>
      </c>
      <c r="N599" s="69">
        <v>0</v>
      </c>
      <c r="O599" s="32">
        <v>2.7</v>
      </c>
      <c r="P599" s="47">
        <v>30.6</v>
      </c>
      <c r="Q599" s="47">
        <v>39.3</v>
      </c>
      <c r="R599" s="32">
        <v>18.6</v>
      </c>
      <c r="S599" s="32">
        <v>1</v>
      </c>
    </row>
    <row r="600" spans="2:19" ht="33.75" customHeight="1">
      <c r="B600" s="113" t="s">
        <v>104</v>
      </c>
      <c r="C600" s="32"/>
      <c r="D600" s="43">
        <v>45</v>
      </c>
      <c r="E600" s="43">
        <v>36</v>
      </c>
      <c r="F600" s="45"/>
      <c r="G600" s="45"/>
      <c r="H600" s="45"/>
      <c r="I600" s="45"/>
      <c r="J600" s="45">
        <v>40</v>
      </c>
      <c r="K600" s="45">
        <f aca="true" t="shared" si="15" ref="K600:K605">J600*D600/1000</f>
        <v>1.8</v>
      </c>
      <c r="L600" s="45"/>
      <c r="M600" s="45"/>
      <c r="N600" s="114"/>
      <c r="O600" s="45"/>
      <c r="P600" s="115"/>
      <c r="Q600" s="115"/>
      <c r="R600" s="45"/>
      <c r="S600" s="45"/>
    </row>
    <row r="601" spans="2:19" ht="36" customHeight="1">
      <c r="B601" s="113" t="s">
        <v>98</v>
      </c>
      <c r="C601" s="32"/>
      <c r="D601" s="43">
        <v>48</v>
      </c>
      <c r="E601" s="43">
        <v>36</v>
      </c>
      <c r="F601" s="45"/>
      <c r="G601" s="45"/>
      <c r="H601" s="45"/>
      <c r="I601" s="45"/>
      <c r="J601" s="45"/>
      <c r="K601" s="45">
        <f t="shared" si="15"/>
        <v>0</v>
      </c>
      <c r="L601" s="45"/>
      <c r="M601" s="45"/>
      <c r="N601" s="114"/>
      <c r="O601" s="45"/>
      <c r="P601" s="115"/>
      <c r="Q601" s="115"/>
      <c r="R601" s="45"/>
      <c r="S601" s="45"/>
    </row>
    <row r="602" spans="2:19" ht="33.75" customHeight="1">
      <c r="B602" s="116" t="s">
        <v>111</v>
      </c>
      <c r="C602" s="32"/>
      <c r="D602" s="43">
        <v>30</v>
      </c>
      <c r="E602" s="43">
        <v>18</v>
      </c>
      <c r="F602" s="45"/>
      <c r="G602" s="45"/>
      <c r="H602" s="45"/>
      <c r="I602" s="45"/>
      <c r="J602" s="45">
        <v>158</v>
      </c>
      <c r="K602" s="45">
        <f t="shared" si="15"/>
        <v>4.74</v>
      </c>
      <c r="L602" s="45"/>
      <c r="M602" s="45"/>
      <c r="N602" s="114"/>
      <c r="O602" s="45"/>
      <c r="P602" s="115"/>
      <c r="Q602" s="115"/>
      <c r="R602" s="45"/>
      <c r="S602" s="45"/>
    </row>
    <row r="603" spans="2:19" ht="35.25" customHeight="1">
      <c r="B603" s="116" t="s">
        <v>46</v>
      </c>
      <c r="C603" s="32"/>
      <c r="D603" s="43">
        <v>3.6</v>
      </c>
      <c r="E603" s="43">
        <v>3</v>
      </c>
      <c r="F603" s="45"/>
      <c r="G603" s="45"/>
      <c r="H603" s="45"/>
      <c r="I603" s="45"/>
      <c r="J603" s="45">
        <v>38.4</v>
      </c>
      <c r="K603" s="45">
        <f t="shared" si="15"/>
        <v>0.13824</v>
      </c>
      <c r="L603" s="45"/>
      <c r="M603" s="45"/>
      <c r="N603" s="114"/>
      <c r="O603" s="45"/>
      <c r="P603" s="115"/>
      <c r="Q603" s="115"/>
      <c r="R603" s="45"/>
      <c r="S603" s="45"/>
    </row>
    <row r="604" spans="2:19" ht="33.75" customHeight="1">
      <c r="B604" s="113" t="s">
        <v>48</v>
      </c>
      <c r="C604" s="32"/>
      <c r="D604" s="43">
        <v>3</v>
      </c>
      <c r="E604" s="43">
        <v>3</v>
      </c>
      <c r="F604" s="32"/>
      <c r="G604" s="32"/>
      <c r="H604" s="32"/>
      <c r="I604" s="32"/>
      <c r="J604" s="45">
        <v>173.6</v>
      </c>
      <c r="K604" s="45">
        <f t="shared" si="15"/>
        <v>0.5207999999999999</v>
      </c>
      <c r="L604" s="42"/>
      <c r="M604" s="32"/>
      <c r="N604" s="69"/>
      <c r="O604" s="33"/>
      <c r="P604" s="74"/>
      <c r="Q604" s="47"/>
      <c r="R604" s="32"/>
      <c r="S604" s="32"/>
    </row>
    <row r="605" spans="2:19" ht="24" customHeight="1">
      <c r="B605" s="116" t="s">
        <v>14</v>
      </c>
      <c r="C605" s="32"/>
      <c r="D605" s="43">
        <v>0.2</v>
      </c>
      <c r="E605" s="43">
        <v>0.2</v>
      </c>
      <c r="F605" s="32"/>
      <c r="G605" s="32"/>
      <c r="H605" s="32"/>
      <c r="I605" s="32"/>
      <c r="J605" s="45">
        <v>12</v>
      </c>
      <c r="K605" s="45">
        <f t="shared" si="15"/>
        <v>0.0024000000000000002</v>
      </c>
      <c r="L605" s="42"/>
      <c r="M605" s="32"/>
      <c r="N605" s="69"/>
      <c r="O605" s="33"/>
      <c r="P605" s="74"/>
      <c r="Q605" s="47"/>
      <c r="R605" s="32"/>
      <c r="S605" s="32"/>
    </row>
    <row r="606" spans="2:19" s="8" customFormat="1" ht="32.25" customHeight="1">
      <c r="B606" s="87" t="s">
        <v>211</v>
      </c>
      <c r="C606" s="32">
        <v>100</v>
      </c>
      <c r="D606" s="32"/>
      <c r="E606" s="32"/>
      <c r="F606" s="32">
        <v>11.9</v>
      </c>
      <c r="G606" s="32">
        <v>10.5</v>
      </c>
      <c r="H606" s="33">
        <v>9.6</v>
      </c>
      <c r="I606" s="32">
        <v>195</v>
      </c>
      <c r="J606" s="32"/>
      <c r="K606" s="32"/>
      <c r="L606" s="42">
        <v>24.8</v>
      </c>
      <c r="M606" s="33">
        <v>11.2</v>
      </c>
      <c r="N606" s="47">
        <v>2337</v>
      </c>
      <c r="O606" s="32">
        <v>2462</v>
      </c>
      <c r="P606" s="32">
        <v>27.6</v>
      </c>
      <c r="Q606" s="32">
        <v>250</v>
      </c>
      <c r="R606" s="32">
        <v>18.8</v>
      </c>
      <c r="S606" s="32">
        <v>13.7</v>
      </c>
    </row>
    <row r="607" spans="2:19" ht="26.25" customHeight="1">
      <c r="B607" s="113" t="s">
        <v>212</v>
      </c>
      <c r="C607" s="32"/>
      <c r="D607" s="43">
        <v>87</v>
      </c>
      <c r="E607" s="43">
        <v>71</v>
      </c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</row>
    <row r="608" spans="2:19" ht="34.5" customHeight="1">
      <c r="B608" s="121" t="s">
        <v>47</v>
      </c>
      <c r="C608" s="32"/>
      <c r="D608" s="43">
        <v>3</v>
      </c>
      <c r="E608" s="43">
        <v>3</v>
      </c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</row>
    <row r="609" spans="2:19" s="278" customFormat="1" ht="38.25" customHeight="1">
      <c r="B609" s="279" t="s">
        <v>107</v>
      </c>
      <c r="C609" s="185"/>
      <c r="D609" s="174"/>
      <c r="E609" s="174">
        <v>74</v>
      </c>
      <c r="F609" s="280"/>
      <c r="G609" s="280"/>
      <c r="H609" s="280"/>
      <c r="I609" s="280"/>
      <c r="J609" s="280"/>
      <c r="K609" s="280"/>
      <c r="L609" s="280"/>
      <c r="M609" s="280"/>
      <c r="N609" s="280"/>
      <c r="O609" s="280"/>
      <c r="P609" s="280"/>
      <c r="Q609" s="280"/>
      <c r="R609" s="280"/>
      <c r="S609" s="280"/>
    </row>
    <row r="610" spans="2:19" ht="26.25" customHeight="1">
      <c r="B610" s="113" t="s">
        <v>48</v>
      </c>
      <c r="C610" s="32"/>
      <c r="D610" s="43">
        <v>5</v>
      </c>
      <c r="E610" s="43">
        <v>5</v>
      </c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</row>
    <row r="611" spans="2:19" s="278" customFormat="1" ht="26.25" customHeight="1">
      <c r="B611" s="281" t="s">
        <v>213</v>
      </c>
      <c r="C611" s="185"/>
      <c r="D611" s="174"/>
      <c r="E611" s="174">
        <v>50</v>
      </c>
      <c r="F611" s="280"/>
      <c r="G611" s="280"/>
      <c r="H611" s="280"/>
      <c r="I611" s="280"/>
      <c r="J611" s="280"/>
      <c r="K611" s="280"/>
      <c r="L611" s="280"/>
      <c r="M611" s="280"/>
      <c r="N611" s="280"/>
      <c r="O611" s="280"/>
      <c r="P611" s="280"/>
      <c r="Q611" s="280"/>
      <c r="R611" s="280"/>
      <c r="S611" s="280"/>
    </row>
    <row r="612" spans="2:19" s="278" customFormat="1" ht="26.25" customHeight="1">
      <c r="B612" s="281" t="s">
        <v>214</v>
      </c>
      <c r="C612" s="185"/>
      <c r="D612" s="174"/>
      <c r="E612" s="174">
        <v>50</v>
      </c>
      <c r="F612" s="280"/>
      <c r="G612" s="280"/>
      <c r="H612" s="280"/>
      <c r="I612" s="280"/>
      <c r="J612" s="280"/>
      <c r="K612" s="280"/>
      <c r="L612" s="280"/>
      <c r="M612" s="280"/>
      <c r="N612" s="280"/>
      <c r="O612" s="280"/>
      <c r="P612" s="280"/>
      <c r="Q612" s="280"/>
      <c r="R612" s="280"/>
      <c r="S612" s="280"/>
    </row>
    <row r="613" spans="2:19" ht="26.25" customHeight="1">
      <c r="B613" s="113" t="s">
        <v>88</v>
      </c>
      <c r="C613" s="32"/>
      <c r="D613" s="43">
        <v>11</v>
      </c>
      <c r="E613" s="43">
        <v>11</v>
      </c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</row>
    <row r="614" spans="2:19" ht="26.25" customHeight="1">
      <c r="B614" s="113" t="s">
        <v>47</v>
      </c>
      <c r="C614" s="32"/>
      <c r="D614" s="43">
        <v>3.3</v>
      </c>
      <c r="E614" s="43">
        <v>3.3</v>
      </c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</row>
    <row r="615" spans="2:19" ht="26.25" customHeight="1">
      <c r="B615" s="113" t="s">
        <v>45</v>
      </c>
      <c r="C615" s="32"/>
      <c r="D615" s="43">
        <v>33.3</v>
      </c>
      <c r="E615" s="43">
        <v>33.3</v>
      </c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</row>
    <row r="616" spans="2:19" s="278" customFormat="1" ht="26.25" customHeight="1">
      <c r="B616" s="281" t="s">
        <v>215</v>
      </c>
      <c r="C616" s="185"/>
      <c r="D616" s="174"/>
      <c r="E616" s="174">
        <v>33.3</v>
      </c>
      <c r="F616" s="280"/>
      <c r="G616" s="280"/>
      <c r="H616" s="280"/>
      <c r="I616" s="280"/>
      <c r="J616" s="280"/>
      <c r="K616" s="280"/>
      <c r="L616" s="280"/>
      <c r="M616" s="280"/>
      <c r="N616" s="280"/>
      <c r="O616" s="280"/>
      <c r="P616" s="280"/>
      <c r="Q616" s="280"/>
      <c r="R616" s="280"/>
      <c r="S616" s="280"/>
    </row>
    <row r="617" spans="2:19" ht="26.25" customHeight="1">
      <c r="B617" s="113" t="s">
        <v>46</v>
      </c>
      <c r="C617" s="32"/>
      <c r="D617" s="43">
        <v>11.9</v>
      </c>
      <c r="E617" s="43">
        <v>10</v>
      </c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</row>
    <row r="618" spans="2:19" ht="26.25" customHeight="1">
      <c r="B618" s="113" t="s">
        <v>49</v>
      </c>
      <c r="C618" s="32"/>
      <c r="D618" s="43">
        <v>0.8</v>
      </c>
      <c r="E618" s="43">
        <v>0.8</v>
      </c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</row>
    <row r="619" spans="2:19" ht="51.75" customHeight="1">
      <c r="B619" s="117" t="s">
        <v>99</v>
      </c>
      <c r="C619" s="32"/>
      <c r="D619" s="43">
        <v>5</v>
      </c>
      <c r="E619" s="43">
        <v>5</v>
      </c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</row>
    <row r="620" spans="2:19" ht="44.25" customHeight="1">
      <c r="B620" s="117" t="s">
        <v>22</v>
      </c>
      <c r="C620" s="32"/>
      <c r="D620" s="43">
        <v>2</v>
      </c>
      <c r="E620" s="43">
        <v>2</v>
      </c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</row>
    <row r="621" spans="2:19" ht="24" customHeight="1">
      <c r="B621" s="113" t="s">
        <v>14</v>
      </c>
      <c r="C621" s="32"/>
      <c r="D621" s="43">
        <v>0.9</v>
      </c>
      <c r="E621" s="43">
        <v>0.9</v>
      </c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</row>
    <row r="622" spans="2:19" s="8" customFormat="1" ht="46.5" customHeight="1">
      <c r="B622" s="87" t="s">
        <v>226</v>
      </c>
      <c r="C622" s="32">
        <v>100</v>
      </c>
      <c r="D622" s="32"/>
      <c r="E622" s="32"/>
      <c r="F622" s="32">
        <v>11.6</v>
      </c>
      <c r="G622" s="32">
        <v>15.4</v>
      </c>
      <c r="H622" s="33">
        <v>5.7</v>
      </c>
      <c r="I622" s="32">
        <v>215</v>
      </c>
      <c r="J622" s="32"/>
      <c r="K622" s="32">
        <f>SUM(K623:K631)</f>
        <v>36.24253</v>
      </c>
      <c r="L622" s="42">
        <v>0.4</v>
      </c>
      <c r="M622" s="33">
        <v>0.3</v>
      </c>
      <c r="N622" s="33">
        <v>0</v>
      </c>
      <c r="O622" s="32">
        <v>1.8</v>
      </c>
      <c r="P622" s="32">
        <v>21.8</v>
      </c>
      <c r="Q622" s="32">
        <v>153.3</v>
      </c>
      <c r="R622" s="32">
        <v>21.8</v>
      </c>
      <c r="S622" s="32">
        <v>3.1</v>
      </c>
    </row>
    <row r="623" spans="2:19" ht="26.25" customHeight="1">
      <c r="B623" s="113" t="s">
        <v>42</v>
      </c>
      <c r="C623" s="32"/>
      <c r="D623" s="43">
        <v>107</v>
      </c>
      <c r="E623" s="43">
        <v>79</v>
      </c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</row>
    <row r="624" spans="2:19" ht="26.25" customHeight="1">
      <c r="B624" s="116" t="s">
        <v>43</v>
      </c>
      <c r="C624" s="32"/>
      <c r="D624" s="43">
        <v>92</v>
      </c>
      <c r="E624" s="43">
        <v>79</v>
      </c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</row>
    <row r="625" spans="2:19" ht="52.5" customHeight="1">
      <c r="B625" s="121" t="s">
        <v>379</v>
      </c>
      <c r="C625" s="32"/>
      <c r="D625" s="43">
        <v>79</v>
      </c>
      <c r="E625" s="43">
        <v>79</v>
      </c>
      <c r="F625" s="45"/>
      <c r="G625" s="45"/>
      <c r="H625" s="45"/>
      <c r="I625" s="45"/>
      <c r="J625" s="45">
        <v>440</v>
      </c>
      <c r="K625" s="45">
        <f aca="true" t="shared" si="16" ref="K625:K632">J625*D625/1000</f>
        <v>34.76</v>
      </c>
      <c r="L625" s="45"/>
      <c r="M625" s="45"/>
      <c r="N625" s="45"/>
      <c r="O625" s="45"/>
      <c r="P625" s="45"/>
      <c r="Q625" s="45"/>
      <c r="R625" s="45"/>
      <c r="S625" s="45"/>
    </row>
    <row r="626" spans="2:19" ht="46.5" customHeight="1">
      <c r="B626" s="121" t="s">
        <v>380</v>
      </c>
      <c r="C626" s="32"/>
      <c r="D626" s="43">
        <v>74</v>
      </c>
      <c r="E626" s="43">
        <v>74</v>
      </c>
      <c r="F626" s="45"/>
      <c r="G626" s="45"/>
      <c r="H626" s="45"/>
      <c r="I626" s="45"/>
      <c r="J626" s="45"/>
      <c r="K626" s="45">
        <f t="shared" si="16"/>
        <v>0</v>
      </c>
      <c r="L626" s="45"/>
      <c r="M626" s="45"/>
      <c r="N626" s="45"/>
      <c r="O626" s="45"/>
      <c r="P626" s="45"/>
      <c r="Q626" s="45"/>
      <c r="R626" s="45"/>
      <c r="S626" s="45"/>
    </row>
    <row r="627" spans="2:19" ht="26.25" customHeight="1">
      <c r="B627" s="113" t="s">
        <v>48</v>
      </c>
      <c r="C627" s="32"/>
      <c r="D627" s="43">
        <v>3</v>
      </c>
      <c r="E627" s="43">
        <v>3</v>
      </c>
      <c r="F627" s="45"/>
      <c r="G627" s="45"/>
      <c r="H627" s="45"/>
      <c r="I627" s="45"/>
      <c r="J627" s="45">
        <v>173.6</v>
      </c>
      <c r="K627" s="45">
        <f t="shared" si="16"/>
        <v>0.5207999999999999</v>
      </c>
      <c r="L627" s="45"/>
      <c r="M627" s="45"/>
      <c r="N627" s="45"/>
      <c r="O627" s="45"/>
      <c r="P627" s="45"/>
      <c r="Q627" s="45"/>
      <c r="R627" s="45"/>
      <c r="S627" s="45"/>
    </row>
    <row r="628" spans="2:19" ht="26.25" customHeight="1">
      <c r="B628" s="113" t="s">
        <v>46</v>
      </c>
      <c r="C628" s="32"/>
      <c r="D628" s="43">
        <v>11.9</v>
      </c>
      <c r="E628" s="43">
        <v>10</v>
      </c>
      <c r="F628" s="45"/>
      <c r="G628" s="45"/>
      <c r="H628" s="45"/>
      <c r="I628" s="45"/>
      <c r="J628" s="45">
        <v>38.4</v>
      </c>
      <c r="K628" s="45">
        <f t="shared" si="16"/>
        <v>0.45696</v>
      </c>
      <c r="L628" s="45"/>
      <c r="M628" s="45"/>
      <c r="N628" s="45"/>
      <c r="O628" s="45"/>
      <c r="P628" s="45"/>
      <c r="Q628" s="45"/>
      <c r="R628" s="45"/>
      <c r="S628" s="45"/>
    </row>
    <row r="629" spans="2:19" ht="80.25" customHeight="1">
      <c r="B629" s="117" t="s">
        <v>99</v>
      </c>
      <c r="C629" s="32"/>
      <c r="D629" s="43">
        <v>5</v>
      </c>
      <c r="E629" s="43">
        <v>5</v>
      </c>
      <c r="F629" s="45"/>
      <c r="G629" s="45"/>
      <c r="H629" s="45"/>
      <c r="I629" s="45"/>
      <c r="J629" s="45"/>
      <c r="K629" s="45">
        <f t="shared" si="16"/>
        <v>0</v>
      </c>
      <c r="L629" s="45"/>
      <c r="M629" s="45"/>
      <c r="N629" s="45"/>
      <c r="O629" s="45"/>
      <c r="P629" s="45"/>
      <c r="Q629" s="45"/>
      <c r="R629" s="45"/>
      <c r="S629" s="45"/>
    </row>
    <row r="630" spans="2:19" ht="68.25" customHeight="1">
      <c r="B630" s="117" t="s">
        <v>27</v>
      </c>
      <c r="C630" s="32"/>
      <c r="D630" s="43">
        <v>2</v>
      </c>
      <c r="E630" s="43">
        <v>2</v>
      </c>
      <c r="F630" s="45"/>
      <c r="G630" s="45"/>
      <c r="H630" s="45"/>
      <c r="I630" s="45"/>
      <c r="J630" s="45">
        <v>193.6</v>
      </c>
      <c r="K630" s="45">
        <f t="shared" si="16"/>
        <v>0.3872</v>
      </c>
      <c r="L630" s="45"/>
      <c r="M630" s="45"/>
      <c r="N630" s="45"/>
      <c r="O630" s="45"/>
      <c r="P630" s="45"/>
      <c r="Q630" s="45"/>
      <c r="R630" s="45"/>
      <c r="S630" s="45"/>
    </row>
    <row r="631" spans="2:19" ht="26.25" customHeight="1">
      <c r="B631" s="113" t="s">
        <v>47</v>
      </c>
      <c r="C631" s="32"/>
      <c r="D631" s="43">
        <v>3</v>
      </c>
      <c r="E631" s="43">
        <v>3</v>
      </c>
      <c r="F631" s="45"/>
      <c r="G631" s="45"/>
      <c r="H631" s="45"/>
      <c r="I631" s="45"/>
      <c r="J631" s="45">
        <v>39.19</v>
      </c>
      <c r="K631" s="45">
        <f t="shared" si="16"/>
        <v>0.11757</v>
      </c>
      <c r="L631" s="45"/>
      <c r="M631" s="45"/>
      <c r="N631" s="45"/>
      <c r="O631" s="45"/>
      <c r="P631" s="45"/>
      <c r="Q631" s="45"/>
      <c r="R631" s="45"/>
      <c r="S631" s="45"/>
    </row>
    <row r="632" spans="2:19" ht="33" customHeight="1">
      <c r="B632" s="113" t="s">
        <v>14</v>
      </c>
      <c r="C632" s="32"/>
      <c r="D632" s="43">
        <v>0.9</v>
      </c>
      <c r="E632" s="43">
        <v>0.9</v>
      </c>
      <c r="F632" s="45"/>
      <c r="G632" s="45"/>
      <c r="H632" s="45"/>
      <c r="I632" s="45"/>
      <c r="J632" s="45">
        <v>12</v>
      </c>
      <c r="K632" s="45">
        <f t="shared" si="16"/>
        <v>0.0108</v>
      </c>
      <c r="L632" s="45"/>
      <c r="M632" s="45"/>
      <c r="N632" s="45"/>
      <c r="O632" s="45"/>
      <c r="P632" s="45"/>
      <c r="Q632" s="45"/>
      <c r="R632" s="45"/>
      <c r="S632" s="45"/>
    </row>
    <row r="633" spans="2:19" s="35" customFormat="1" ht="52.5" customHeight="1">
      <c r="B633" s="102" t="s">
        <v>2</v>
      </c>
      <c r="C633" s="34">
        <v>180</v>
      </c>
      <c r="D633" s="34"/>
      <c r="E633" s="34"/>
      <c r="F633" s="42">
        <v>3.9</v>
      </c>
      <c r="G633" s="42">
        <v>5.1</v>
      </c>
      <c r="H633" s="34">
        <v>26.5</v>
      </c>
      <c r="I633" s="34">
        <v>170</v>
      </c>
      <c r="J633" s="34"/>
      <c r="K633" s="34">
        <f>SUM(K634:K644)</f>
        <v>15.615</v>
      </c>
      <c r="L633" s="34">
        <v>2.62</v>
      </c>
      <c r="M633" s="34">
        <v>0.01</v>
      </c>
      <c r="N633" s="74">
        <v>0.5</v>
      </c>
      <c r="O633" s="42">
        <v>0.24</v>
      </c>
      <c r="P633" s="74">
        <v>42.82</v>
      </c>
      <c r="Q633" s="74">
        <v>93.17</v>
      </c>
      <c r="R633" s="34">
        <v>31.14</v>
      </c>
      <c r="S633" s="34">
        <v>1.12</v>
      </c>
    </row>
    <row r="634" spans="2:205" s="37" customFormat="1" ht="27" customHeight="1">
      <c r="B634" s="136" t="s">
        <v>76</v>
      </c>
      <c r="C634" s="26"/>
      <c r="D634" s="28">
        <v>203</v>
      </c>
      <c r="E634" s="28">
        <v>154</v>
      </c>
      <c r="F634" s="29"/>
      <c r="G634" s="29"/>
      <c r="H634" s="29"/>
      <c r="I634" s="29"/>
      <c r="J634" s="29"/>
      <c r="K634" s="29"/>
      <c r="L634" s="29"/>
      <c r="M634" s="29"/>
      <c r="N634" s="85"/>
      <c r="O634" s="29"/>
      <c r="P634" s="148"/>
      <c r="Q634" s="148"/>
      <c r="R634" s="29"/>
      <c r="S634" s="29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  <c r="FW634" s="1"/>
      <c r="FX634" s="1"/>
      <c r="FY634" s="1"/>
      <c r="FZ634" s="1"/>
      <c r="GA634" s="1"/>
      <c r="GB634" s="1"/>
      <c r="GC634" s="1"/>
      <c r="GD634" s="1"/>
      <c r="GE634" s="1"/>
      <c r="GF634" s="1"/>
      <c r="GG634" s="1"/>
      <c r="GH634" s="1"/>
      <c r="GI634" s="1"/>
      <c r="GJ634" s="1"/>
      <c r="GK634" s="1"/>
      <c r="GL634" s="1"/>
      <c r="GM634" s="1"/>
      <c r="GN634" s="1"/>
      <c r="GO634" s="1"/>
      <c r="GP634" s="1"/>
      <c r="GQ634" s="1"/>
      <c r="GR634" s="1"/>
      <c r="GS634" s="1"/>
      <c r="GT634" s="1"/>
      <c r="GU634" s="1"/>
      <c r="GV634" s="1"/>
      <c r="GW634" s="1"/>
    </row>
    <row r="635" spans="2:205" s="37" customFormat="1" ht="27" customHeight="1">
      <c r="B635" s="136" t="s">
        <v>77</v>
      </c>
      <c r="C635" s="26"/>
      <c r="D635" s="28">
        <v>218</v>
      </c>
      <c r="E635" s="28">
        <v>154</v>
      </c>
      <c r="F635" s="29"/>
      <c r="G635" s="29"/>
      <c r="H635" s="29"/>
      <c r="I635" s="29"/>
      <c r="J635" s="29">
        <v>50.5</v>
      </c>
      <c r="K635" s="29">
        <f aca="true" t="shared" si="17" ref="K635:K644">J635*D635/1000</f>
        <v>11.009</v>
      </c>
      <c r="L635" s="29"/>
      <c r="M635" s="29"/>
      <c r="N635" s="85"/>
      <c r="O635" s="29"/>
      <c r="P635" s="148"/>
      <c r="Q635" s="148"/>
      <c r="R635" s="29"/>
      <c r="S635" s="29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  <c r="GC635" s="1"/>
      <c r="GD635" s="1"/>
      <c r="GE635" s="1"/>
      <c r="GF635" s="1"/>
      <c r="GG635" s="1"/>
      <c r="GH635" s="1"/>
      <c r="GI635" s="1"/>
      <c r="GJ635" s="1"/>
      <c r="GK635" s="1"/>
      <c r="GL635" s="1"/>
      <c r="GM635" s="1"/>
      <c r="GN635" s="1"/>
      <c r="GO635" s="1"/>
      <c r="GP635" s="1"/>
      <c r="GQ635" s="1"/>
      <c r="GR635" s="1"/>
      <c r="GS635" s="1"/>
      <c r="GT635" s="1"/>
      <c r="GU635" s="1"/>
      <c r="GV635" s="1"/>
      <c r="GW635" s="1"/>
    </row>
    <row r="636" spans="2:205" s="37" customFormat="1" ht="27" customHeight="1">
      <c r="B636" s="136" t="s">
        <v>78</v>
      </c>
      <c r="C636" s="26"/>
      <c r="D636" s="28">
        <v>236</v>
      </c>
      <c r="E636" s="28">
        <v>154</v>
      </c>
      <c r="F636" s="29"/>
      <c r="G636" s="29"/>
      <c r="H636" s="29"/>
      <c r="I636" s="29"/>
      <c r="J636" s="29"/>
      <c r="K636" s="29">
        <f t="shared" si="17"/>
        <v>0</v>
      </c>
      <c r="L636" s="29"/>
      <c r="M636" s="29"/>
      <c r="N636" s="85"/>
      <c r="O636" s="29"/>
      <c r="P636" s="148"/>
      <c r="Q636" s="148"/>
      <c r="R636" s="29"/>
      <c r="S636" s="29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  <c r="GC636" s="1"/>
      <c r="GD636" s="1"/>
      <c r="GE636" s="1"/>
      <c r="GF636" s="1"/>
      <c r="GG636" s="1"/>
      <c r="GH636" s="1"/>
      <c r="GI636" s="1"/>
      <c r="GJ636" s="1"/>
      <c r="GK636" s="1"/>
      <c r="GL636" s="1"/>
      <c r="GM636" s="1"/>
      <c r="GN636" s="1"/>
      <c r="GO636" s="1"/>
      <c r="GP636" s="1"/>
      <c r="GQ636" s="1"/>
      <c r="GR636" s="1"/>
      <c r="GS636" s="1"/>
      <c r="GT636" s="1"/>
      <c r="GU636" s="1"/>
      <c r="GV636" s="1"/>
      <c r="GW636" s="1"/>
    </row>
    <row r="637" spans="2:205" s="37" customFormat="1" ht="27" customHeight="1">
      <c r="B637" s="136" t="s">
        <v>79</v>
      </c>
      <c r="C637" s="26"/>
      <c r="D637" s="28">
        <v>256</v>
      </c>
      <c r="E637" s="28">
        <v>154</v>
      </c>
      <c r="F637" s="29"/>
      <c r="G637" s="29"/>
      <c r="H637" s="29"/>
      <c r="I637" s="29"/>
      <c r="J637" s="29"/>
      <c r="K637" s="29">
        <f t="shared" si="17"/>
        <v>0</v>
      </c>
      <c r="L637" s="29"/>
      <c r="M637" s="29"/>
      <c r="N637" s="85"/>
      <c r="O637" s="29"/>
      <c r="P637" s="148"/>
      <c r="Q637" s="148"/>
      <c r="R637" s="29"/>
      <c r="S637" s="29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  <c r="FU637" s="1"/>
      <c r="FV637" s="1"/>
      <c r="FW637" s="1"/>
      <c r="FX637" s="1"/>
      <c r="FY637" s="1"/>
      <c r="FZ637" s="1"/>
      <c r="GA637" s="1"/>
      <c r="GB637" s="1"/>
      <c r="GC637" s="1"/>
      <c r="GD637" s="1"/>
      <c r="GE637" s="1"/>
      <c r="GF637" s="1"/>
      <c r="GG637" s="1"/>
      <c r="GH637" s="1"/>
      <c r="GI637" s="1"/>
      <c r="GJ637" s="1"/>
      <c r="GK637" s="1"/>
      <c r="GL637" s="1"/>
      <c r="GM637" s="1"/>
      <c r="GN637" s="1"/>
      <c r="GO637" s="1"/>
      <c r="GP637" s="1"/>
      <c r="GQ637" s="1"/>
      <c r="GR637" s="1"/>
      <c r="GS637" s="1"/>
      <c r="GT637" s="1"/>
      <c r="GU637" s="1"/>
      <c r="GV637" s="1"/>
      <c r="GW637" s="1"/>
    </row>
    <row r="638" spans="2:205" s="37" customFormat="1" ht="27" customHeight="1">
      <c r="B638" s="136" t="s">
        <v>80</v>
      </c>
      <c r="C638" s="26"/>
      <c r="D638" s="28">
        <v>28</v>
      </c>
      <c r="E638" s="28">
        <v>28</v>
      </c>
      <c r="F638" s="29"/>
      <c r="G638" s="29"/>
      <c r="H638" s="29"/>
      <c r="I638" s="29"/>
      <c r="J638" s="29">
        <v>48</v>
      </c>
      <c r="K638" s="29">
        <f t="shared" si="17"/>
        <v>1.344</v>
      </c>
      <c r="L638" s="29"/>
      <c r="M638" s="29"/>
      <c r="N638" s="85"/>
      <c r="O638" s="29"/>
      <c r="P638" s="148"/>
      <c r="Q638" s="148"/>
      <c r="R638" s="29"/>
      <c r="S638" s="29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  <c r="FU638" s="1"/>
      <c r="FV638" s="1"/>
      <c r="FW638" s="1"/>
      <c r="FX638" s="1"/>
      <c r="FY638" s="1"/>
      <c r="FZ638" s="1"/>
      <c r="GA638" s="1"/>
      <c r="GB638" s="1"/>
      <c r="GC638" s="1"/>
      <c r="GD638" s="1"/>
      <c r="GE638" s="1"/>
      <c r="GF638" s="1"/>
      <c r="GG638" s="1"/>
      <c r="GH638" s="1"/>
      <c r="GI638" s="1"/>
      <c r="GJ638" s="1"/>
      <c r="GK638" s="1"/>
      <c r="GL638" s="1"/>
      <c r="GM638" s="1"/>
      <c r="GN638" s="1"/>
      <c r="GO638" s="1"/>
      <c r="GP638" s="1"/>
      <c r="GQ638" s="1"/>
      <c r="GR638" s="1"/>
      <c r="GS638" s="1"/>
      <c r="GT638" s="1"/>
      <c r="GU638" s="1"/>
      <c r="GV638" s="1"/>
      <c r="GW638" s="1"/>
    </row>
    <row r="639" spans="2:205" s="37" customFormat="1" ht="27" customHeight="1">
      <c r="B639" s="136" t="s">
        <v>81</v>
      </c>
      <c r="C639" s="26"/>
      <c r="D639" s="28">
        <v>12.6</v>
      </c>
      <c r="E639" s="28">
        <v>12.6</v>
      </c>
      <c r="F639" s="29"/>
      <c r="G639" s="29"/>
      <c r="H639" s="29"/>
      <c r="I639" s="29"/>
      <c r="J639" s="29"/>
      <c r="K639" s="29">
        <f t="shared" si="17"/>
        <v>0</v>
      </c>
      <c r="L639" s="29"/>
      <c r="M639" s="29"/>
      <c r="N639" s="85"/>
      <c r="O639" s="29"/>
      <c r="P639" s="148"/>
      <c r="Q639" s="148"/>
      <c r="R639" s="29"/>
      <c r="S639" s="29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  <c r="FU639" s="1"/>
      <c r="FV639" s="1"/>
      <c r="FW639" s="1"/>
      <c r="FX639" s="1"/>
      <c r="FY639" s="1"/>
      <c r="FZ639" s="1"/>
      <c r="GA639" s="1"/>
      <c r="GB639" s="1"/>
      <c r="GC639" s="1"/>
      <c r="GD639" s="1"/>
      <c r="GE639" s="1"/>
      <c r="GF639" s="1"/>
      <c r="GG639" s="1"/>
      <c r="GH639" s="1"/>
      <c r="GI639" s="1"/>
      <c r="GJ639" s="1"/>
      <c r="GK639" s="1"/>
      <c r="GL639" s="1"/>
      <c r="GM639" s="1"/>
      <c r="GN639" s="1"/>
      <c r="GO639" s="1"/>
      <c r="GP639" s="1"/>
      <c r="GQ639" s="1"/>
      <c r="GR639" s="1"/>
      <c r="GS639" s="1"/>
      <c r="GT639" s="1"/>
      <c r="GU639" s="1"/>
      <c r="GV639" s="1"/>
      <c r="GW639" s="1"/>
    </row>
    <row r="640" spans="2:205" s="37" customFormat="1" ht="27" customHeight="1">
      <c r="B640" s="136" t="s">
        <v>82</v>
      </c>
      <c r="C640" s="26"/>
      <c r="D640" s="28">
        <v>3.6</v>
      </c>
      <c r="E640" s="28">
        <v>3.6</v>
      </c>
      <c r="F640" s="29"/>
      <c r="G640" s="29"/>
      <c r="H640" s="29"/>
      <c r="I640" s="29"/>
      <c r="J640" s="29"/>
      <c r="K640" s="29">
        <f t="shared" si="17"/>
        <v>0</v>
      </c>
      <c r="L640" s="29"/>
      <c r="M640" s="29"/>
      <c r="N640" s="85"/>
      <c r="O640" s="29"/>
      <c r="P640" s="148"/>
      <c r="Q640" s="148"/>
      <c r="R640" s="29"/>
      <c r="S640" s="29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  <c r="GC640" s="1"/>
      <c r="GD640" s="1"/>
      <c r="GE640" s="1"/>
      <c r="GF640" s="1"/>
      <c r="GG640" s="1"/>
      <c r="GH640" s="1"/>
      <c r="GI640" s="1"/>
      <c r="GJ640" s="1"/>
      <c r="GK640" s="1"/>
      <c r="GL640" s="1"/>
      <c r="GM640" s="1"/>
      <c r="GN640" s="1"/>
      <c r="GO640" s="1"/>
      <c r="GP640" s="1"/>
      <c r="GQ640" s="1"/>
      <c r="GR640" s="1"/>
      <c r="GS640" s="1"/>
      <c r="GT640" s="1"/>
      <c r="GU640" s="1"/>
      <c r="GV640" s="1"/>
      <c r="GW640" s="1"/>
    </row>
    <row r="641" spans="2:205" s="37" customFormat="1" ht="39" customHeight="1">
      <c r="B641" s="100" t="s">
        <v>83</v>
      </c>
      <c r="C641" s="26"/>
      <c r="D641" s="28">
        <v>15.3</v>
      </c>
      <c r="E641" s="28">
        <v>15.3</v>
      </c>
      <c r="F641" s="29"/>
      <c r="G641" s="29"/>
      <c r="H641" s="29"/>
      <c r="I641" s="29"/>
      <c r="J641" s="29"/>
      <c r="K641" s="29">
        <f t="shared" si="17"/>
        <v>0</v>
      </c>
      <c r="L641" s="29"/>
      <c r="M641" s="29"/>
      <c r="N641" s="85"/>
      <c r="O641" s="29"/>
      <c r="P641" s="148"/>
      <c r="Q641" s="148"/>
      <c r="R641" s="29"/>
      <c r="S641" s="29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  <c r="GC641" s="1"/>
      <c r="GD641" s="1"/>
      <c r="GE641" s="1"/>
      <c r="GF641" s="1"/>
      <c r="GG641" s="1"/>
      <c r="GH641" s="1"/>
      <c r="GI641" s="1"/>
      <c r="GJ641" s="1"/>
      <c r="GK641" s="1"/>
      <c r="GL641" s="1"/>
      <c r="GM641" s="1"/>
      <c r="GN641" s="1"/>
      <c r="GO641" s="1"/>
      <c r="GP641" s="1"/>
      <c r="GQ641" s="1"/>
      <c r="GR641" s="1"/>
      <c r="GS641" s="1"/>
      <c r="GT641" s="1"/>
      <c r="GU641" s="1"/>
      <c r="GV641" s="1"/>
      <c r="GW641" s="1"/>
    </row>
    <row r="642" spans="2:205" s="37" customFormat="1" ht="27" customHeight="1">
      <c r="B642" s="136" t="s">
        <v>84</v>
      </c>
      <c r="C642" s="26" t="s">
        <v>115</v>
      </c>
      <c r="D642" s="28">
        <v>24.3</v>
      </c>
      <c r="E642" s="28">
        <v>24.3</v>
      </c>
      <c r="F642" s="29"/>
      <c r="G642" s="29"/>
      <c r="H642" s="29"/>
      <c r="I642" s="29"/>
      <c r="J642" s="29"/>
      <c r="K642" s="29">
        <f t="shared" si="17"/>
        <v>0</v>
      </c>
      <c r="L642" s="29"/>
      <c r="M642" s="29"/>
      <c r="N642" s="85"/>
      <c r="O642" s="29"/>
      <c r="P642" s="148"/>
      <c r="Q642" s="148"/>
      <c r="R642" s="29"/>
      <c r="S642" s="29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  <c r="FM642" s="1"/>
      <c r="FN642" s="1"/>
      <c r="FO642" s="1"/>
      <c r="FP642" s="1"/>
      <c r="FQ642" s="1"/>
      <c r="FR642" s="1"/>
      <c r="FS642" s="1"/>
      <c r="FT642" s="1"/>
      <c r="FU642" s="1"/>
      <c r="FV642" s="1"/>
      <c r="FW642" s="1"/>
      <c r="FX642" s="1"/>
      <c r="FY642" s="1"/>
      <c r="FZ642" s="1"/>
      <c r="GA642" s="1"/>
      <c r="GB642" s="1"/>
      <c r="GC642" s="1"/>
      <c r="GD642" s="1"/>
      <c r="GE642" s="1"/>
      <c r="GF642" s="1"/>
      <c r="GG642" s="1"/>
      <c r="GH642" s="1"/>
      <c r="GI642" s="1"/>
      <c r="GJ642" s="1"/>
      <c r="GK642" s="1"/>
      <c r="GL642" s="1"/>
      <c r="GM642" s="1"/>
      <c r="GN642" s="1"/>
      <c r="GO642" s="1"/>
      <c r="GP642" s="1"/>
      <c r="GQ642" s="1"/>
      <c r="GR642" s="1"/>
      <c r="GS642" s="1"/>
      <c r="GT642" s="1"/>
      <c r="GU642" s="1"/>
      <c r="GV642" s="1"/>
      <c r="GW642" s="1"/>
    </row>
    <row r="643" spans="2:205" s="37" customFormat="1" ht="27" customHeight="1">
      <c r="B643" s="136" t="s">
        <v>49</v>
      </c>
      <c r="C643" s="26"/>
      <c r="D643" s="28">
        <v>5</v>
      </c>
      <c r="E643" s="28">
        <v>5</v>
      </c>
      <c r="F643" s="29"/>
      <c r="G643" s="29"/>
      <c r="H643" s="29"/>
      <c r="I643" s="29"/>
      <c r="J643" s="29">
        <v>650</v>
      </c>
      <c r="K643" s="29">
        <f t="shared" si="17"/>
        <v>3.25</v>
      </c>
      <c r="L643" s="29"/>
      <c r="M643" s="29"/>
      <c r="N643" s="85"/>
      <c r="O643" s="29"/>
      <c r="P643" s="148"/>
      <c r="Q643" s="148"/>
      <c r="R643" s="29"/>
      <c r="S643" s="29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  <c r="GC643" s="1"/>
      <c r="GD643" s="1"/>
      <c r="GE643" s="1"/>
      <c r="GF643" s="1"/>
      <c r="GG643" s="1"/>
      <c r="GH643" s="1"/>
      <c r="GI643" s="1"/>
      <c r="GJ643" s="1"/>
      <c r="GK643" s="1"/>
      <c r="GL643" s="1"/>
      <c r="GM643" s="1"/>
      <c r="GN643" s="1"/>
      <c r="GO643" s="1"/>
      <c r="GP643" s="1"/>
      <c r="GQ643" s="1"/>
      <c r="GR643" s="1"/>
      <c r="GS643" s="1"/>
      <c r="GT643" s="1"/>
      <c r="GU643" s="1"/>
      <c r="GV643" s="1"/>
      <c r="GW643" s="1"/>
    </row>
    <row r="644" spans="2:205" s="37" customFormat="1" ht="27" customHeight="1">
      <c r="B644" s="98" t="s">
        <v>14</v>
      </c>
      <c r="C644" s="26"/>
      <c r="D644" s="28">
        <v>1</v>
      </c>
      <c r="E644" s="28">
        <v>1</v>
      </c>
      <c r="F644" s="29"/>
      <c r="G644" s="29"/>
      <c r="H644" s="29"/>
      <c r="I644" s="29"/>
      <c r="J644" s="29">
        <v>12</v>
      </c>
      <c r="K644" s="29">
        <f t="shared" si="17"/>
        <v>0.012</v>
      </c>
      <c r="L644" s="29"/>
      <c r="M644" s="29"/>
      <c r="N644" s="85"/>
      <c r="O644" s="29"/>
      <c r="P644" s="148"/>
      <c r="Q644" s="148"/>
      <c r="R644" s="29"/>
      <c r="S644" s="29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  <c r="GC644" s="1"/>
      <c r="GD644" s="1"/>
      <c r="GE644" s="1"/>
      <c r="GF644" s="1"/>
      <c r="GG644" s="1"/>
      <c r="GH644" s="1"/>
      <c r="GI644" s="1"/>
      <c r="GJ644" s="1"/>
      <c r="GK644" s="1"/>
      <c r="GL644" s="1"/>
      <c r="GM644" s="1"/>
      <c r="GN644" s="1"/>
      <c r="GO644" s="1"/>
      <c r="GP644" s="1"/>
      <c r="GQ644" s="1"/>
      <c r="GR644" s="1"/>
      <c r="GS644" s="1"/>
      <c r="GT644" s="1"/>
      <c r="GU644" s="1"/>
      <c r="GV644" s="1"/>
      <c r="GW644" s="1"/>
    </row>
    <row r="645" spans="2:24" s="9" customFormat="1" ht="46.5" customHeight="1">
      <c r="B645" s="107" t="s">
        <v>333</v>
      </c>
      <c r="C645" s="26">
        <v>200</v>
      </c>
      <c r="D645" s="26"/>
      <c r="E645" s="26"/>
      <c r="F645" s="27">
        <v>0.9</v>
      </c>
      <c r="G645" s="27">
        <v>0.06</v>
      </c>
      <c r="H645" s="27">
        <v>23</v>
      </c>
      <c r="I645" s="26">
        <v>85</v>
      </c>
      <c r="J645" s="26"/>
      <c r="K645" s="27">
        <f>SUM(K646:K648)</f>
        <v>4.742</v>
      </c>
      <c r="L645" s="26">
        <v>0.22</v>
      </c>
      <c r="M645" s="27">
        <v>0</v>
      </c>
      <c r="N645" s="52">
        <v>0</v>
      </c>
      <c r="O645" s="27">
        <v>0</v>
      </c>
      <c r="P645" s="31">
        <v>23.33</v>
      </c>
      <c r="Q645" s="36">
        <v>16.65</v>
      </c>
      <c r="R645" s="26">
        <v>2.38</v>
      </c>
      <c r="S645" s="23">
        <v>0.54</v>
      </c>
      <c r="T645" s="495"/>
      <c r="U645" s="318"/>
      <c r="V645" s="318"/>
      <c r="W645" s="318"/>
      <c r="X645" s="318"/>
    </row>
    <row r="646" spans="2:19" ht="24.75" customHeight="1">
      <c r="B646" s="116" t="s">
        <v>85</v>
      </c>
      <c r="C646" s="32"/>
      <c r="D646" s="43">
        <v>20</v>
      </c>
      <c r="E646" s="43">
        <v>20</v>
      </c>
      <c r="F646" s="45"/>
      <c r="G646" s="45"/>
      <c r="H646" s="45"/>
      <c r="I646" s="45"/>
      <c r="J646" s="43">
        <v>192</v>
      </c>
      <c r="K646" s="43">
        <f>J646*D646/1000</f>
        <v>3.84</v>
      </c>
      <c r="L646" s="45"/>
      <c r="M646" s="45"/>
      <c r="N646" s="114"/>
      <c r="O646" s="45"/>
      <c r="P646" s="115"/>
      <c r="Q646" s="115"/>
      <c r="R646" s="45"/>
      <c r="S646" s="45"/>
    </row>
    <row r="647" spans="2:19" ht="24.75" customHeight="1">
      <c r="B647" s="116" t="s">
        <v>53</v>
      </c>
      <c r="C647" s="32"/>
      <c r="D647" s="43">
        <v>10</v>
      </c>
      <c r="E647" s="43">
        <v>10</v>
      </c>
      <c r="F647" s="45"/>
      <c r="G647" s="45"/>
      <c r="H647" s="45"/>
      <c r="I647" s="45"/>
      <c r="J647" s="43">
        <v>90.2</v>
      </c>
      <c r="K647" s="43">
        <f>J647*D647/1000</f>
        <v>0.902</v>
      </c>
      <c r="L647" s="45"/>
      <c r="M647" s="45"/>
      <c r="N647" s="114"/>
      <c r="O647" s="45"/>
      <c r="P647" s="115"/>
      <c r="Q647" s="115"/>
      <c r="R647" s="45"/>
      <c r="S647" s="45"/>
    </row>
    <row r="648" spans="2:19" ht="24.75" customHeight="1">
      <c r="B648" s="116" t="s">
        <v>45</v>
      </c>
      <c r="C648" s="32"/>
      <c r="D648" s="43">
        <v>185</v>
      </c>
      <c r="E648" s="43">
        <v>185</v>
      </c>
      <c r="F648" s="45"/>
      <c r="G648" s="45"/>
      <c r="H648" s="45"/>
      <c r="I648" s="45"/>
      <c r="J648" s="45"/>
      <c r="K648" s="43">
        <f>J648*D648/1000</f>
        <v>0</v>
      </c>
      <c r="L648" s="45"/>
      <c r="M648" s="45"/>
      <c r="N648" s="114"/>
      <c r="O648" s="45"/>
      <c r="P648" s="115"/>
      <c r="Q648" s="115"/>
      <c r="R648" s="45"/>
      <c r="S648" s="45"/>
    </row>
    <row r="649" spans="2:19" s="35" customFormat="1" ht="15.75">
      <c r="B649" s="86" t="s">
        <v>165</v>
      </c>
      <c r="C649" s="53">
        <v>40</v>
      </c>
      <c r="D649" s="53"/>
      <c r="E649" s="53"/>
      <c r="F649" s="54">
        <v>3.16</v>
      </c>
      <c r="G649" s="54">
        <v>0.4</v>
      </c>
      <c r="H649" s="54">
        <v>19.4</v>
      </c>
      <c r="I649" s="55">
        <v>95</v>
      </c>
      <c r="J649" s="55">
        <v>58</v>
      </c>
      <c r="K649" s="32">
        <f>J649*C649/1000</f>
        <v>2.32</v>
      </c>
      <c r="L649" s="42">
        <v>0</v>
      </c>
      <c r="M649" s="32">
        <v>0.05</v>
      </c>
      <c r="N649" s="78">
        <v>0</v>
      </c>
      <c r="O649" s="32">
        <v>0.5</v>
      </c>
      <c r="P649" s="74">
        <v>9.2</v>
      </c>
      <c r="Q649" s="47">
        <v>35.7</v>
      </c>
      <c r="R649" s="55">
        <v>13.2</v>
      </c>
      <c r="S649" s="32">
        <v>0.8</v>
      </c>
    </row>
    <row r="650" spans="2:19" s="44" customFormat="1" ht="16.5" customHeight="1">
      <c r="B650" s="87" t="s">
        <v>392</v>
      </c>
      <c r="C650" s="32">
        <v>20</v>
      </c>
      <c r="D650" s="43"/>
      <c r="E650" s="43"/>
      <c r="F650" s="32">
        <v>1.4</v>
      </c>
      <c r="G650" s="32">
        <v>0.24</v>
      </c>
      <c r="H650" s="32">
        <v>7.8</v>
      </c>
      <c r="I650" s="69">
        <v>40</v>
      </c>
      <c r="J650" s="32">
        <v>57</v>
      </c>
      <c r="K650" s="32">
        <f>J650*C650/1000</f>
        <v>1.14</v>
      </c>
      <c r="L650" s="42">
        <v>0</v>
      </c>
      <c r="M650" s="32">
        <v>0.04</v>
      </c>
      <c r="N650" s="78">
        <v>0</v>
      </c>
      <c r="O650" s="32">
        <v>0.28</v>
      </c>
      <c r="P650" s="74">
        <v>5.8</v>
      </c>
      <c r="Q650" s="47">
        <v>30</v>
      </c>
      <c r="R650" s="33">
        <v>9.4</v>
      </c>
      <c r="S650" s="32">
        <v>0.78</v>
      </c>
    </row>
    <row r="651" spans="1:20" s="5" customFormat="1" ht="47.25" customHeight="1">
      <c r="A651" s="432" t="s">
        <v>395</v>
      </c>
      <c r="B651" s="274"/>
      <c r="C651" s="434">
        <v>600</v>
      </c>
      <c r="D651" s="434"/>
      <c r="E651" s="435"/>
      <c r="F651" s="469">
        <f>SUM(F599+F606+F633+F645+F649+F650)</f>
        <v>21.959999999999997</v>
      </c>
      <c r="G651" s="469">
        <f aca="true" t="shared" si="18" ref="G651:S651">SUM(G599+G606+G633+G645+G649+G650)</f>
        <v>19.399999999999995</v>
      </c>
      <c r="H651" s="469">
        <f t="shared" si="18"/>
        <v>97.2</v>
      </c>
      <c r="I651" s="469">
        <f t="shared" si="18"/>
        <v>630</v>
      </c>
      <c r="J651" s="469">
        <f t="shared" si="18"/>
        <v>115</v>
      </c>
      <c r="K651" s="469">
        <f t="shared" si="18"/>
        <v>31.018440000000002</v>
      </c>
      <c r="L651" s="469">
        <f t="shared" si="18"/>
        <v>33.64</v>
      </c>
      <c r="M651" s="469">
        <f t="shared" si="18"/>
        <v>11.319999999999999</v>
      </c>
      <c r="N651" s="469">
        <f t="shared" si="18"/>
        <v>2337.5</v>
      </c>
      <c r="O651" s="469">
        <f t="shared" si="18"/>
        <v>2465.72</v>
      </c>
      <c r="P651" s="469">
        <f t="shared" si="18"/>
        <v>139.35000000000002</v>
      </c>
      <c r="Q651" s="469">
        <f t="shared" si="18"/>
        <v>464.82</v>
      </c>
      <c r="R651" s="469">
        <f t="shared" si="18"/>
        <v>93.52000000000001</v>
      </c>
      <c r="S651" s="469">
        <f t="shared" si="18"/>
        <v>17.94</v>
      </c>
      <c r="T651" s="437"/>
    </row>
    <row r="652" spans="1:20" ht="36" customHeight="1">
      <c r="A652" s="571"/>
      <c r="B652" s="572"/>
      <c r="C652" s="573"/>
      <c r="D652" s="574"/>
      <c r="E652" s="574"/>
      <c r="F652" s="574"/>
      <c r="G652" s="574"/>
      <c r="H652" s="574"/>
      <c r="I652" s="575"/>
      <c r="J652" s="267"/>
      <c r="K652" s="267"/>
      <c r="L652" s="268" t="s">
        <v>63</v>
      </c>
      <c r="M652" s="269"/>
      <c r="N652" s="269"/>
      <c r="O652" s="269"/>
      <c r="P652" s="269"/>
      <c r="Q652" s="269"/>
      <c r="R652" s="269"/>
      <c r="S652" s="270"/>
      <c r="T652" s="243"/>
    </row>
    <row r="653" spans="1:20" ht="19.5" customHeight="1">
      <c r="A653" s="608" t="s">
        <v>193</v>
      </c>
      <c r="B653" s="610" t="s">
        <v>54</v>
      </c>
      <c r="C653" s="583"/>
      <c r="D653" s="584"/>
      <c r="E653" s="585"/>
      <c r="F653" s="617" t="s">
        <v>194</v>
      </c>
      <c r="G653" s="618"/>
      <c r="H653" s="619"/>
      <c r="I653" s="620" t="s">
        <v>60</v>
      </c>
      <c r="J653" s="271"/>
      <c r="K653" s="271"/>
      <c r="L653" s="605" t="s">
        <v>64</v>
      </c>
      <c r="M653" s="606"/>
      <c r="N653" s="606"/>
      <c r="O653" s="606"/>
      <c r="P653" s="606" t="s">
        <v>65</v>
      </c>
      <c r="Q653" s="606"/>
      <c r="R653" s="606"/>
      <c r="S653" s="607"/>
      <c r="T653" s="243"/>
    </row>
    <row r="654" spans="1:20" ht="42" customHeight="1">
      <c r="A654" s="609"/>
      <c r="B654" s="611"/>
      <c r="C654" s="579" t="s">
        <v>195</v>
      </c>
      <c r="D654" s="579" t="s">
        <v>55</v>
      </c>
      <c r="E654" s="579" t="s">
        <v>56</v>
      </c>
      <c r="F654" s="586" t="s">
        <v>57</v>
      </c>
      <c r="G654" s="586" t="s">
        <v>58</v>
      </c>
      <c r="H654" s="587" t="s">
        <v>59</v>
      </c>
      <c r="I654" s="621"/>
      <c r="J654" s="272" t="s">
        <v>61</v>
      </c>
      <c r="K654" s="273" t="s">
        <v>62</v>
      </c>
      <c r="L654" s="274" t="s">
        <v>66</v>
      </c>
      <c r="M654" s="274" t="s">
        <v>67</v>
      </c>
      <c r="N654" s="274" t="s">
        <v>68</v>
      </c>
      <c r="O654" s="274" t="s">
        <v>69</v>
      </c>
      <c r="P654" s="274" t="s">
        <v>70</v>
      </c>
      <c r="Q654" s="274" t="s">
        <v>71</v>
      </c>
      <c r="R654" s="274" t="s">
        <v>72</v>
      </c>
      <c r="S654" s="275" t="s">
        <v>73</v>
      </c>
      <c r="T654" s="244"/>
    </row>
    <row r="655" spans="1:20" ht="27.75" customHeight="1">
      <c r="A655" s="250" t="s">
        <v>239</v>
      </c>
      <c r="B655" s="248"/>
      <c r="C655" s="249"/>
      <c r="D655" s="250"/>
      <c r="E655" s="249"/>
      <c r="F655" s="251"/>
      <c r="G655" s="252"/>
      <c r="H655" s="252"/>
      <c r="I655" s="252"/>
      <c r="J655" s="259"/>
      <c r="K655" s="260"/>
      <c r="L655" s="261"/>
      <c r="M655" s="261"/>
      <c r="N655" s="261"/>
      <c r="O655" s="261"/>
      <c r="P655" s="261"/>
      <c r="Q655" s="261"/>
      <c r="R655" s="261"/>
      <c r="S655" s="262"/>
      <c r="T655" s="244"/>
    </row>
    <row r="656" spans="1:20" ht="27.75" customHeight="1">
      <c r="A656" s="253" t="s">
        <v>253</v>
      </c>
      <c r="B656" s="254"/>
      <c r="C656" s="255"/>
      <c r="D656" s="256"/>
      <c r="E656" s="253"/>
      <c r="F656" s="257"/>
      <c r="G656" s="258"/>
      <c r="H656" s="258"/>
      <c r="I656" s="258"/>
      <c r="J656" s="302"/>
      <c r="K656" s="303"/>
      <c r="L656" s="263"/>
      <c r="M656" s="263"/>
      <c r="N656" s="263"/>
      <c r="O656" s="263"/>
      <c r="P656" s="263"/>
      <c r="Q656" s="263"/>
      <c r="R656" s="263"/>
      <c r="S656" s="264"/>
      <c r="T656" s="244"/>
    </row>
    <row r="657" spans="1:19" s="35" customFormat="1" ht="36.75" customHeight="1">
      <c r="A657" s="245" t="s">
        <v>400</v>
      </c>
      <c r="B657" s="265"/>
      <c r="C657" s="246"/>
      <c r="D657" s="246"/>
      <c r="E657" s="247"/>
      <c r="F657" s="71"/>
      <c r="G657" s="71"/>
      <c r="H657" s="71"/>
      <c r="I657" s="95"/>
      <c r="J657" s="71"/>
      <c r="K657" s="71"/>
      <c r="L657" s="71"/>
      <c r="M657" s="71"/>
      <c r="N657" s="71"/>
      <c r="O657" s="71"/>
      <c r="P657" s="95"/>
      <c r="Q657" s="71"/>
      <c r="R657" s="71"/>
      <c r="S657" s="71"/>
    </row>
    <row r="658" spans="2:19" s="5" customFormat="1" ht="30" customHeight="1">
      <c r="B658" s="96" t="s">
        <v>243</v>
      </c>
      <c r="C658" s="32">
        <v>40</v>
      </c>
      <c r="D658" s="32"/>
      <c r="E658" s="32"/>
      <c r="F658" s="32">
        <v>1</v>
      </c>
      <c r="G658" s="33">
        <v>2.1</v>
      </c>
      <c r="H658" s="33">
        <v>2.2</v>
      </c>
      <c r="I658" s="32">
        <v>33</v>
      </c>
      <c r="J658" s="50"/>
      <c r="K658" s="50">
        <f>SUM(K659:K661)</f>
        <v>7.02256</v>
      </c>
      <c r="L658" s="42">
        <v>6.6</v>
      </c>
      <c r="M658" s="32">
        <v>0.07</v>
      </c>
      <c r="N658" s="69">
        <v>0</v>
      </c>
      <c r="O658" s="33">
        <v>1.9</v>
      </c>
      <c r="P658" s="74">
        <v>12.87</v>
      </c>
      <c r="Q658" s="47">
        <v>39.2</v>
      </c>
      <c r="R658" s="33">
        <v>12.6</v>
      </c>
      <c r="S658" s="32">
        <v>0.42</v>
      </c>
    </row>
    <row r="659" spans="2:19" ht="30" customHeight="1">
      <c r="B659" s="121" t="s">
        <v>325</v>
      </c>
      <c r="C659" s="43"/>
      <c r="D659" s="43">
        <v>56</v>
      </c>
      <c r="E659" s="43">
        <v>36</v>
      </c>
      <c r="F659" s="43"/>
      <c r="G659" s="60"/>
      <c r="H659" s="60"/>
      <c r="I659" s="43"/>
      <c r="J659" s="45">
        <v>117.4</v>
      </c>
      <c r="K659" s="45">
        <f>J659*D659/1000</f>
        <v>6.574400000000001</v>
      </c>
      <c r="L659" s="118"/>
      <c r="M659" s="43"/>
      <c r="N659" s="114"/>
      <c r="O659" s="60"/>
      <c r="P659" s="119"/>
      <c r="Q659" s="120"/>
      <c r="R659" s="60"/>
      <c r="S659" s="43"/>
    </row>
    <row r="660" spans="2:19" ht="22.5" customHeight="1">
      <c r="B660" s="121" t="s">
        <v>48</v>
      </c>
      <c r="C660" s="43"/>
      <c r="D660" s="43">
        <v>2</v>
      </c>
      <c r="E660" s="43">
        <v>2</v>
      </c>
      <c r="F660" s="43"/>
      <c r="G660" s="60"/>
      <c r="H660" s="60"/>
      <c r="I660" s="43"/>
      <c r="J660" s="45">
        <v>178</v>
      </c>
      <c r="K660" s="45">
        <f>J660*D660/1000</f>
        <v>0.356</v>
      </c>
      <c r="L660" s="118"/>
      <c r="M660" s="43"/>
      <c r="N660" s="114"/>
      <c r="O660" s="60"/>
      <c r="P660" s="119"/>
      <c r="Q660" s="120"/>
      <c r="R660" s="60"/>
      <c r="S660" s="43"/>
    </row>
    <row r="661" spans="2:19" ht="22.5" customHeight="1">
      <c r="B661" s="121" t="s">
        <v>46</v>
      </c>
      <c r="C661" s="43"/>
      <c r="D661" s="43">
        <v>2.4</v>
      </c>
      <c r="E661" s="43">
        <v>2</v>
      </c>
      <c r="F661" s="43"/>
      <c r="G661" s="60"/>
      <c r="H661" s="60"/>
      <c r="I661" s="43"/>
      <c r="J661" s="45">
        <v>38.4</v>
      </c>
      <c r="K661" s="45">
        <f>J661*D661/1000</f>
        <v>0.09215999999999999</v>
      </c>
      <c r="L661" s="118"/>
      <c r="M661" s="43"/>
      <c r="N661" s="114"/>
      <c r="O661" s="60"/>
      <c r="P661" s="119"/>
      <c r="Q661" s="120"/>
      <c r="R661" s="60"/>
      <c r="S661" s="43"/>
    </row>
    <row r="662" spans="2:205" s="17" customFormat="1" ht="29.25" customHeight="1">
      <c r="B662" s="41" t="s">
        <v>25</v>
      </c>
      <c r="C662" s="26">
        <v>230</v>
      </c>
      <c r="D662" s="26"/>
      <c r="E662" s="26"/>
      <c r="F662" s="27">
        <v>17.5</v>
      </c>
      <c r="G662" s="27">
        <v>18</v>
      </c>
      <c r="H662" s="27">
        <v>63</v>
      </c>
      <c r="I662" s="26">
        <v>430</v>
      </c>
      <c r="J662" s="26"/>
      <c r="K662" s="26">
        <f>SUM(K666:K673)</f>
        <v>46.415040000000005</v>
      </c>
      <c r="L662" s="23">
        <v>3.1</v>
      </c>
      <c r="M662" s="26">
        <v>0.15</v>
      </c>
      <c r="N662" s="24">
        <v>16.6</v>
      </c>
      <c r="O662" s="26">
        <v>0.6</v>
      </c>
      <c r="P662" s="23">
        <v>151</v>
      </c>
      <c r="Q662" s="26">
        <v>199</v>
      </c>
      <c r="R662" s="27">
        <v>38.9</v>
      </c>
      <c r="S662" s="26">
        <v>1.4</v>
      </c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  <c r="CH662" s="9"/>
      <c r="CI662" s="9"/>
      <c r="CJ662" s="9"/>
      <c r="CK662" s="9"/>
      <c r="CL662" s="9"/>
      <c r="CM662" s="9"/>
      <c r="CN662" s="9"/>
      <c r="CO662" s="9"/>
      <c r="CP662" s="9"/>
      <c r="CQ662" s="9"/>
      <c r="CR662" s="9"/>
      <c r="CS662" s="9"/>
      <c r="CT662" s="9"/>
      <c r="CU662" s="9"/>
      <c r="CV662" s="9"/>
      <c r="CW662" s="9"/>
      <c r="CX662" s="9"/>
      <c r="CY662" s="9"/>
      <c r="CZ662" s="9"/>
      <c r="DA662" s="9"/>
      <c r="DB662" s="9"/>
      <c r="DC662" s="9"/>
      <c r="DD662" s="9"/>
      <c r="DE662" s="9"/>
      <c r="DF662" s="9"/>
      <c r="DG662" s="9"/>
      <c r="DH662" s="9"/>
      <c r="DI662" s="9"/>
      <c r="DJ662" s="9"/>
      <c r="DK662" s="9"/>
      <c r="DL662" s="9"/>
      <c r="DM662" s="9"/>
      <c r="DN662" s="9"/>
      <c r="DO662" s="9"/>
      <c r="DP662" s="9"/>
      <c r="DQ662" s="9"/>
      <c r="DR662" s="9"/>
      <c r="DS662" s="9"/>
      <c r="DT662" s="9"/>
      <c r="DU662" s="9"/>
      <c r="DV662" s="9"/>
      <c r="DW662" s="9"/>
      <c r="DX662" s="9"/>
      <c r="DY662" s="9"/>
      <c r="DZ662" s="9"/>
      <c r="EA662" s="9"/>
      <c r="EB662" s="9"/>
      <c r="EC662" s="9"/>
      <c r="ED662" s="9"/>
      <c r="EE662" s="9"/>
      <c r="EF662" s="9"/>
      <c r="EG662" s="9"/>
      <c r="EH662" s="9"/>
      <c r="EI662" s="9"/>
      <c r="EJ662" s="9"/>
      <c r="EK662" s="9"/>
      <c r="EL662" s="9"/>
      <c r="EM662" s="9"/>
      <c r="EN662" s="9"/>
      <c r="EO662" s="9"/>
      <c r="EP662" s="9"/>
      <c r="EQ662" s="9"/>
      <c r="ER662" s="9"/>
      <c r="ES662" s="9"/>
      <c r="ET662" s="9"/>
      <c r="EU662" s="9"/>
      <c r="EV662" s="9"/>
      <c r="EW662" s="9"/>
      <c r="EX662" s="9"/>
      <c r="EY662" s="9"/>
      <c r="EZ662" s="9"/>
      <c r="FA662" s="9"/>
      <c r="FB662" s="9"/>
      <c r="FC662" s="9"/>
      <c r="FD662" s="9"/>
      <c r="FE662" s="9"/>
      <c r="FF662" s="9"/>
      <c r="FG662" s="9"/>
      <c r="FH662" s="9"/>
      <c r="FI662" s="9"/>
      <c r="FJ662" s="9"/>
      <c r="FK662" s="9"/>
      <c r="FL662" s="9"/>
      <c r="FM662" s="9"/>
      <c r="FN662" s="9"/>
      <c r="FO662" s="9"/>
      <c r="FP662" s="9"/>
      <c r="FQ662" s="9"/>
      <c r="FR662" s="9"/>
      <c r="FS662" s="9"/>
      <c r="FT662" s="9"/>
      <c r="FU662" s="9"/>
      <c r="FV662" s="9"/>
      <c r="FW662" s="9"/>
      <c r="FX662" s="9"/>
      <c r="FY662" s="9"/>
      <c r="FZ662" s="9"/>
      <c r="GA662" s="9"/>
      <c r="GB662" s="9"/>
      <c r="GC662" s="9"/>
      <c r="GD662" s="9"/>
      <c r="GE662" s="9"/>
      <c r="GF662" s="9"/>
      <c r="GG662" s="9"/>
      <c r="GH662" s="9"/>
      <c r="GI662" s="9"/>
      <c r="GJ662" s="9"/>
      <c r="GK662" s="9"/>
      <c r="GL662" s="9"/>
      <c r="GM662" s="9"/>
      <c r="GN662" s="9"/>
      <c r="GO662" s="9"/>
      <c r="GP662" s="9"/>
      <c r="GQ662" s="9"/>
      <c r="GR662" s="9"/>
      <c r="GS662" s="9"/>
      <c r="GT662" s="9"/>
      <c r="GU662" s="9"/>
      <c r="GV662" s="9"/>
      <c r="GW662" s="9"/>
    </row>
    <row r="663" spans="2:205" s="37" customFormat="1" ht="27" customHeight="1">
      <c r="B663" s="136" t="s">
        <v>141</v>
      </c>
      <c r="C663" s="26"/>
      <c r="D663" s="28">
        <v>93</v>
      </c>
      <c r="E663" s="28">
        <v>72</v>
      </c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  <c r="FU663" s="1"/>
      <c r="FV663" s="1"/>
      <c r="FW663" s="1"/>
      <c r="FX663" s="1"/>
      <c r="FY663" s="1"/>
      <c r="FZ663" s="1"/>
      <c r="GA663" s="1"/>
      <c r="GB663" s="1"/>
      <c r="GC663" s="1"/>
      <c r="GD663" s="1"/>
      <c r="GE663" s="1"/>
      <c r="GF663" s="1"/>
      <c r="GG663" s="1"/>
      <c r="GH663" s="1"/>
      <c r="GI663" s="1"/>
      <c r="GJ663" s="1"/>
      <c r="GK663" s="1"/>
      <c r="GL663" s="1"/>
      <c r="GM663" s="1"/>
      <c r="GN663" s="1"/>
      <c r="GO663" s="1"/>
      <c r="GP663" s="1"/>
      <c r="GQ663" s="1"/>
      <c r="GR663" s="1"/>
      <c r="GS663" s="1"/>
      <c r="GT663" s="1"/>
      <c r="GU663" s="1"/>
      <c r="GV663" s="1"/>
      <c r="GW663" s="1"/>
    </row>
    <row r="664" spans="2:205" s="37" customFormat="1" ht="27" customHeight="1">
      <c r="B664" s="136" t="s">
        <v>92</v>
      </c>
      <c r="C664" s="26"/>
      <c r="D664" s="28">
        <v>93</v>
      </c>
      <c r="E664" s="28">
        <v>72</v>
      </c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  <c r="FW664" s="1"/>
      <c r="FX664" s="1"/>
      <c r="FY664" s="1"/>
      <c r="FZ664" s="1"/>
      <c r="GA664" s="1"/>
      <c r="GB664" s="1"/>
      <c r="GC664" s="1"/>
      <c r="GD664" s="1"/>
      <c r="GE664" s="1"/>
      <c r="GF664" s="1"/>
      <c r="GG664" s="1"/>
      <c r="GH664" s="1"/>
      <c r="GI664" s="1"/>
      <c r="GJ664" s="1"/>
      <c r="GK664" s="1"/>
      <c r="GL664" s="1"/>
      <c r="GM664" s="1"/>
      <c r="GN664" s="1"/>
      <c r="GO664" s="1"/>
      <c r="GP664" s="1"/>
      <c r="GQ664" s="1"/>
      <c r="GR664" s="1"/>
      <c r="GS664" s="1"/>
      <c r="GT664" s="1"/>
      <c r="GU664" s="1"/>
      <c r="GV664" s="1"/>
      <c r="GW664" s="1"/>
    </row>
    <row r="665" spans="2:205" s="37" customFormat="1" ht="27" customHeight="1">
      <c r="B665" s="136" t="s">
        <v>93</v>
      </c>
      <c r="C665" s="26"/>
      <c r="D665" s="28">
        <v>92</v>
      </c>
      <c r="E665" s="28">
        <v>72</v>
      </c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  <c r="FJ665" s="1"/>
      <c r="FK665" s="1"/>
      <c r="FL665" s="1"/>
      <c r="FM665" s="1"/>
      <c r="FN665" s="1"/>
      <c r="FO665" s="1"/>
      <c r="FP665" s="1"/>
      <c r="FQ665" s="1"/>
      <c r="FR665" s="1"/>
      <c r="FS665" s="1"/>
      <c r="FT665" s="1"/>
      <c r="FU665" s="1"/>
      <c r="FV665" s="1"/>
      <c r="FW665" s="1"/>
      <c r="FX665" s="1"/>
      <c r="FY665" s="1"/>
      <c r="FZ665" s="1"/>
      <c r="GA665" s="1"/>
      <c r="GB665" s="1"/>
      <c r="GC665" s="1"/>
      <c r="GD665" s="1"/>
      <c r="GE665" s="1"/>
      <c r="GF665" s="1"/>
      <c r="GG665" s="1"/>
      <c r="GH665" s="1"/>
      <c r="GI665" s="1"/>
      <c r="GJ665" s="1"/>
      <c r="GK665" s="1"/>
      <c r="GL665" s="1"/>
      <c r="GM665" s="1"/>
      <c r="GN665" s="1"/>
      <c r="GO665" s="1"/>
      <c r="GP665" s="1"/>
      <c r="GQ665" s="1"/>
      <c r="GR665" s="1"/>
      <c r="GS665" s="1"/>
      <c r="GT665" s="1"/>
      <c r="GU665" s="1"/>
      <c r="GV665" s="1"/>
      <c r="GW665" s="1"/>
    </row>
    <row r="666" spans="2:205" s="37" customFormat="1" ht="27" customHeight="1">
      <c r="B666" s="98" t="s">
        <v>122</v>
      </c>
      <c r="C666" s="26"/>
      <c r="D666" s="28">
        <v>75.6</v>
      </c>
      <c r="E666" s="28">
        <v>72</v>
      </c>
      <c r="F666" s="29"/>
      <c r="G666" s="29"/>
      <c r="H666" s="29"/>
      <c r="I666" s="29"/>
      <c r="J666" s="29">
        <v>496</v>
      </c>
      <c r="K666" s="29">
        <f aca="true" t="shared" si="19" ref="K666:K673">J666*D666/1000</f>
        <v>37.4976</v>
      </c>
      <c r="L666" s="29"/>
      <c r="M666" s="29"/>
      <c r="N666" s="29"/>
      <c r="O666" s="29"/>
      <c r="P666" s="29"/>
      <c r="Q666" s="29"/>
      <c r="R666" s="29"/>
      <c r="S666" s="29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  <c r="FU666" s="1"/>
      <c r="FV666" s="1"/>
      <c r="FW666" s="1"/>
      <c r="FX666" s="1"/>
      <c r="FY666" s="1"/>
      <c r="FZ666" s="1"/>
      <c r="GA666" s="1"/>
      <c r="GB666" s="1"/>
      <c r="GC666" s="1"/>
      <c r="GD666" s="1"/>
      <c r="GE666" s="1"/>
      <c r="GF666" s="1"/>
      <c r="GG666" s="1"/>
      <c r="GH666" s="1"/>
      <c r="GI666" s="1"/>
      <c r="GJ666" s="1"/>
      <c r="GK666" s="1"/>
      <c r="GL666" s="1"/>
      <c r="GM666" s="1"/>
      <c r="GN666" s="1"/>
      <c r="GO666" s="1"/>
      <c r="GP666" s="1"/>
      <c r="GQ666" s="1"/>
      <c r="GR666" s="1"/>
      <c r="GS666" s="1"/>
      <c r="GT666" s="1"/>
      <c r="GU666" s="1"/>
      <c r="GV666" s="1"/>
      <c r="GW666" s="1"/>
    </row>
    <row r="667" spans="2:205" s="37" customFormat="1" ht="27" customHeight="1">
      <c r="B667" s="98" t="s">
        <v>145</v>
      </c>
      <c r="C667" s="26"/>
      <c r="D667" s="28">
        <v>75.6</v>
      </c>
      <c r="E667" s="28">
        <v>72</v>
      </c>
      <c r="F667" s="29"/>
      <c r="G667" s="29"/>
      <c r="H667" s="29"/>
      <c r="I667" s="29"/>
      <c r="J667" s="29"/>
      <c r="K667" s="29">
        <f t="shared" si="19"/>
        <v>0</v>
      </c>
      <c r="L667" s="29"/>
      <c r="M667" s="29"/>
      <c r="N667" s="29"/>
      <c r="O667" s="29"/>
      <c r="P667" s="29"/>
      <c r="Q667" s="29"/>
      <c r="R667" s="29"/>
      <c r="S667" s="29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  <c r="FM667" s="1"/>
      <c r="FN667" s="1"/>
      <c r="FO667" s="1"/>
      <c r="FP667" s="1"/>
      <c r="FQ667" s="1"/>
      <c r="FR667" s="1"/>
      <c r="FS667" s="1"/>
      <c r="FT667" s="1"/>
      <c r="FU667" s="1"/>
      <c r="FV667" s="1"/>
      <c r="FW667" s="1"/>
      <c r="FX667" s="1"/>
      <c r="FY667" s="1"/>
      <c r="FZ667" s="1"/>
      <c r="GA667" s="1"/>
      <c r="GB667" s="1"/>
      <c r="GC667" s="1"/>
      <c r="GD667" s="1"/>
      <c r="GE667" s="1"/>
      <c r="GF667" s="1"/>
      <c r="GG667" s="1"/>
      <c r="GH667" s="1"/>
      <c r="GI667" s="1"/>
      <c r="GJ667" s="1"/>
      <c r="GK667" s="1"/>
      <c r="GL667" s="1"/>
      <c r="GM667" s="1"/>
      <c r="GN667" s="1"/>
      <c r="GO667" s="1"/>
      <c r="GP667" s="1"/>
      <c r="GQ667" s="1"/>
      <c r="GR667" s="1"/>
      <c r="GS667" s="1"/>
      <c r="GT667" s="1"/>
      <c r="GU667" s="1"/>
      <c r="GV667" s="1"/>
      <c r="GW667" s="1"/>
    </row>
    <row r="668" spans="2:205" s="37" customFormat="1" ht="27" customHeight="1">
      <c r="B668" s="136" t="s">
        <v>94</v>
      </c>
      <c r="C668" s="26"/>
      <c r="D668" s="28">
        <v>52</v>
      </c>
      <c r="E668" s="28">
        <v>52</v>
      </c>
      <c r="F668" s="29"/>
      <c r="G668" s="29"/>
      <c r="H668" s="29"/>
      <c r="I668" s="29"/>
      <c r="J668" s="29">
        <v>79.36</v>
      </c>
      <c r="K668" s="29">
        <f t="shared" si="19"/>
        <v>4.126720000000001</v>
      </c>
      <c r="L668" s="29"/>
      <c r="M668" s="29"/>
      <c r="N668" s="29"/>
      <c r="O668" s="29"/>
      <c r="P668" s="29"/>
      <c r="Q668" s="29"/>
      <c r="R668" s="29"/>
      <c r="S668" s="29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  <c r="FU668" s="1"/>
      <c r="FV668" s="1"/>
      <c r="FW668" s="1"/>
      <c r="FX668" s="1"/>
      <c r="FY668" s="1"/>
      <c r="FZ668" s="1"/>
      <c r="GA668" s="1"/>
      <c r="GB668" s="1"/>
      <c r="GC668" s="1"/>
      <c r="GD668" s="1"/>
      <c r="GE668" s="1"/>
      <c r="GF668" s="1"/>
      <c r="GG668" s="1"/>
      <c r="GH668" s="1"/>
      <c r="GI668" s="1"/>
      <c r="GJ668" s="1"/>
      <c r="GK668" s="1"/>
      <c r="GL668" s="1"/>
      <c r="GM668" s="1"/>
      <c r="GN668" s="1"/>
      <c r="GO668" s="1"/>
      <c r="GP668" s="1"/>
      <c r="GQ668" s="1"/>
      <c r="GR668" s="1"/>
      <c r="GS668" s="1"/>
      <c r="GT668" s="1"/>
      <c r="GU668" s="1"/>
      <c r="GV668" s="1"/>
      <c r="GW668" s="1"/>
    </row>
    <row r="669" spans="2:205" s="37" customFormat="1" ht="27" customHeight="1">
      <c r="B669" s="136" t="s">
        <v>51</v>
      </c>
      <c r="C669" s="26"/>
      <c r="D669" s="28">
        <v>56</v>
      </c>
      <c r="E669" s="28">
        <v>45</v>
      </c>
      <c r="F669" s="29"/>
      <c r="G669" s="29"/>
      <c r="H669" s="29"/>
      <c r="I669" s="29"/>
      <c r="J669" s="29"/>
      <c r="K669" s="29">
        <f t="shared" si="19"/>
        <v>0</v>
      </c>
      <c r="L669" s="29"/>
      <c r="M669" s="29"/>
      <c r="N669" s="29"/>
      <c r="O669" s="29"/>
      <c r="P669" s="29"/>
      <c r="Q669" s="29"/>
      <c r="R669" s="29"/>
      <c r="S669" s="29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  <c r="FM669" s="1"/>
      <c r="FN669" s="1"/>
      <c r="FO669" s="1"/>
      <c r="FP669" s="1"/>
      <c r="FQ669" s="1"/>
      <c r="FR669" s="1"/>
      <c r="FS669" s="1"/>
      <c r="FT669" s="1"/>
      <c r="FU669" s="1"/>
      <c r="FV669" s="1"/>
      <c r="FW669" s="1"/>
      <c r="FX669" s="1"/>
      <c r="FY669" s="1"/>
      <c r="FZ669" s="1"/>
      <c r="GA669" s="1"/>
      <c r="GB669" s="1"/>
      <c r="GC669" s="1"/>
      <c r="GD669" s="1"/>
      <c r="GE669" s="1"/>
      <c r="GF669" s="1"/>
      <c r="GG669" s="1"/>
      <c r="GH669" s="1"/>
      <c r="GI669" s="1"/>
      <c r="GJ669" s="1"/>
      <c r="GK669" s="1"/>
      <c r="GL669" s="1"/>
      <c r="GM669" s="1"/>
      <c r="GN669" s="1"/>
      <c r="GO669" s="1"/>
      <c r="GP669" s="1"/>
      <c r="GQ669" s="1"/>
      <c r="GR669" s="1"/>
      <c r="GS669" s="1"/>
      <c r="GT669" s="1"/>
      <c r="GU669" s="1"/>
      <c r="GV669" s="1"/>
      <c r="GW669" s="1"/>
    </row>
    <row r="670" spans="2:205" s="37" customFormat="1" ht="27" customHeight="1">
      <c r="B670" s="136" t="s">
        <v>95</v>
      </c>
      <c r="C670" s="26"/>
      <c r="D670" s="28">
        <v>60</v>
      </c>
      <c r="E670" s="28">
        <v>45</v>
      </c>
      <c r="F670" s="29"/>
      <c r="G670" s="29"/>
      <c r="H670" s="29"/>
      <c r="I670" s="29"/>
      <c r="J670" s="29">
        <v>48</v>
      </c>
      <c r="K670" s="29">
        <f t="shared" si="19"/>
        <v>2.88</v>
      </c>
      <c r="L670" s="29"/>
      <c r="M670" s="29"/>
      <c r="N670" s="29"/>
      <c r="O670" s="29"/>
      <c r="P670" s="29"/>
      <c r="Q670" s="29"/>
      <c r="R670" s="29"/>
      <c r="S670" s="29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  <c r="FM670" s="1"/>
      <c r="FN670" s="1"/>
      <c r="FO670" s="1"/>
      <c r="FP670" s="1"/>
      <c r="FQ670" s="1"/>
      <c r="FR670" s="1"/>
      <c r="FS670" s="1"/>
      <c r="FT670" s="1"/>
      <c r="FU670" s="1"/>
      <c r="FV670" s="1"/>
      <c r="FW670" s="1"/>
      <c r="FX670" s="1"/>
      <c r="FY670" s="1"/>
      <c r="FZ670" s="1"/>
      <c r="GA670" s="1"/>
      <c r="GB670" s="1"/>
      <c r="GC670" s="1"/>
      <c r="GD670" s="1"/>
      <c r="GE670" s="1"/>
      <c r="GF670" s="1"/>
      <c r="GG670" s="1"/>
      <c r="GH670" s="1"/>
      <c r="GI670" s="1"/>
      <c r="GJ670" s="1"/>
      <c r="GK670" s="1"/>
      <c r="GL670" s="1"/>
      <c r="GM670" s="1"/>
      <c r="GN670" s="1"/>
      <c r="GO670" s="1"/>
      <c r="GP670" s="1"/>
      <c r="GQ670" s="1"/>
      <c r="GR670" s="1"/>
      <c r="GS670" s="1"/>
      <c r="GT670" s="1"/>
      <c r="GU670" s="1"/>
      <c r="GV670" s="1"/>
      <c r="GW670" s="1"/>
    </row>
    <row r="671" spans="2:205" s="37" customFormat="1" ht="39" customHeight="1">
      <c r="B671" s="136" t="s">
        <v>46</v>
      </c>
      <c r="C671" s="26"/>
      <c r="D671" s="28">
        <v>17.8</v>
      </c>
      <c r="E671" s="28">
        <v>15</v>
      </c>
      <c r="F671" s="29"/>
      <c r="G671" s="29"/>
      <c r="H671" s="29"/>
      <c r="I671" s="29"/>
      <c r="J671" s="29">
        <v>38.4</v>
      </c>
      <c r="K671" s="29">
        <f t="shared" si="19"/>
        <v>0.68352</v>
      </c>
      <c r="L671" s="29"/>
      <c r="M671" s="29"/>
      <c r="N671" s="29"/>
      <c r="O671" s="29"/>
      <c r="P671" s="29"/>
      <c r="Q671" s="29"/>
      <c r="R671" s="29"/>
      <c r="S671" s="29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  <c r="FM671" s="1"/>
      <c r="FN671" s="1"/>
      <c r="FO671" s="1"/>
      <c r="FP671" s="1"/>
      <c r="FQ671" s="1"/>
      <c r="FR671" s="1"/>
      <c r="FS671" s="1"/>
      <c r="FT671" s="1"/>
      <c r="FU671" s="1"/>
      <c r="FV671" s="1"/>
      <c r="FW671" s="1"/>
      <c r="FX671" s="1"/>
      <c r="FY671" s="1"/>
      <c r="FZ671" s="1"/>
      <c r="GA671" s="1"/>
      <c r="GB671" s="1"/>
      <c r="GC671" s="1"/>
      <c r="GD671" s="1"/>
      <c r="GE671" s="1"/>
      <c r="GF671" s="1"/>
      <c r="GG671" s="1"/>
      <c r="GH671" s="1"/>
      <c r="GI671" s="1"/>
      <c r="GJ671" s="1"/>
      <c r="GK671" s="1"/>
      <c r="GL671" s="1"/>
      <c r="GM671" s="1"/>
      <c r="GN671" s="1"/>
      <c r="GO671" s="1"/>
      <c r="GP671" s="1"/>
      <c r="GQ671" s="1"/>
      <c r="GR671" s="1"/>
      <c r="GS671" s="1"/>
      <c r="GT671" s="1"/>
      <c r="GU671" s="1"/>
      <c r="GV671" s="1"/>
      <c r="GW671" s="1"/>
    </row>
    <row r="672" spans="2:205" s="37" customFormat="1" ht="27" customHeight="1">
      <c r="B672" s="136" t="s">
        <v>48</v>
      </c>
      <c r="C672" s="26"/>
      <c r="D672" s="28">
        <v>7</v>
      </c>
      <c r="E672" s="28">
        <v>7</v>
      </c>
      <c r="F672" s="29"/>
      <c r="G672" s="29"/>
      <c r="H672" s="29"/>
      <c r="I672" s="29"/>
      <c r="J672" s="29">
        <v>173.6</v>
      </c>
      <c r="K672" s="29">
        <f t="shared" si="19"/>
        <v>1.2152</v>
      </c>
      <c r="L672" s="29"/>
      <c r="M672" s="29"/>
      <c r="N672" s="29"/>
      <c r="O672" s="29"/>
      <c r="P672" s="29"/>
      <c r="Q672" s="29"/>
      <c r="R672" s="29"/>
      <c r="S672" s="29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  <c r="FU672" s="1"/>
      <c r="FV672" s="1"/>
      <c r="FW672" s="1"/>
      <c r="FX672" s="1"/>
      <c r="FY672" s="1"/>
      <c r="FZ672" s="1"/>
      <c r="GA672" s="1"/>
      <c r="GB672" s="1"/>
      <c r="GC672" s="1"/>
      <c r="GD672" s="1"/>
      <c r="GE672" s="1"/>
      <c r="GF672" s="1"/>
      <c r="GG672" s="1"/>
      <c r="GH672" s="1"/>
      <c r="GI672" s="1"/>
      <c r="GJ672" s="1"/>
      <c r="GK672" s="1"/>
      <c r="GL672" s="1"/>
      <c r="GM672" s="1"/>
      <c r="GN672" s="1"/>
      <c r="GO672" s="1"/>
      <c r="GP672" s="1"/>
      <c r="GQ672" s="1"/>
      <c r="GR672" s="1"/>
      <c r="GS672" s="1"/>
      <c r="GT672" s="1"/>
      <c r="GU672" s="1"/>
      <c r="GV672" s="1"/>
      <c r="GW672" s="1"/>
    </row>
    <row r="673" spans="2:205" s="37" customFormat="1" ht="27" customHeight="1">
      <c r="B673" s="136" t="s">
        <v>14</v>
      </c>
      <c r="C673" s="26"/>
      <c r="D673" s="28">
        <v>1</v>
      </c>
      <c r="E673" s="28">
        <v>1</v>
      </c>
      <c r="F673" s="29"/>
      <c r="G673" s="29"/>
      <c r="H673" s="29"/>
      <c r="I673" s="29"/>
      <c r="J673" s="29">
        <v>12</v>
      </c>
      <c r="K673" s="29">
        <f t="shared" si="19"/>
        <v>0.012</v>
      </c>
      <c r="L673" s="29"/>
      <c r="M673" s="29"/>
      <c r="N673" s="29"/>
      <c r="O673" s="29"/>
      <c r="P673" s="29"/>
      <c r="Q673" s="29"/>
      <c r="R673" s="29"/>
      <c r="S673" s="29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  <c r="FM673" s="1"/>
      <c r="FN673" s="1"/>
      <c r="FO673" s="1"/>
      <c r="FP673" s="1"/>
      <c r="FQ673" s="1"/>
      <c r="FR673" s="1"/>
      <c r="FS673" s="1"/>
      <c r="FT673" s="1"/>
      <c r="FU673" s="1"/>
      <c r="FV673" s="1"/>
      <c r="FW673" s="1"/>
      <c r="FX673" s="1"/>
      <c r="FY673" s="1"/>
      <c r="FZ673" s="1"/>
      <c r="GA673" s="1"/>
      <c r="GB673" s="1"/>
      <c r="GC673" s="1"/>
      <c r="GD673" s="1"/>
      <c r="GE673" s="1"/>
      <c r="GF673" s="1"/>
      <c r="GG673" s="1"/>
      <c r="GH673" s="1"/>
      <c r="GI673" s="1"/>
      <c r="GJ673" s="1"/>
      <c r="GK673" s="1"/>
      <c r="GL673" s="1"/>
      <c r="GM673" s="1"/>
      <c r="GN673" s="1"/>
      <c r="GO673" s="1"/>
      <c r="GP673" s="1"/>
      <c r="GQ673" s="1"/>
      <c r="GR673" s="1"/>
      <c r="GS673" s="1"/>
      <c r="GT673" s="1"/>
      <c r="GU673" s="1"/>
      <c r="GV673" s="1"/>
      <c r="GW673" s="1"/>
    </row>
    <row r="674" spans="1:19" s="35" customFormat="1" ht="34.5" customHeight="1">
      <c r="A674" s="399"/>
      <c r="B674" s="345" t="s">
        <v>299</v>
      </c>
      <c r="C674" s="32">
        <v>200</v>
      </c>
      <c r="D674" s="32"/>
      <c r="E674" s="32"/>
      <c r="F674" s="32">
        <v>4.1</v>
      </c>
      <c r="G674" s="32">
        <v>3.8</v>
      </c>
      <c r="H674" s="32">
        <v>21.4</v>
      </c>
      <c r="I674" s="32">
        <v>131</v>
      </c>
      <c r="J674" s="32"/>
      <c r="K674" s="32"/>
      <c r="L674" s="34">
        <v>1.6</v>
      </c>
      <c r="M674" s="32">
        <v>0.05</v>
      </c>
      <c r="N674" s="78">
        <v>18</v>
      </c>
      <c r="O674" s="32">
        <v>0.01</v>
      </c>
      <c r="P674" s="74">
        <v>152.2</v>
      </c>
      <c r="Q674" s="69">
        <v>125</v>
      </c>
      <c r="R674" s="32">
        <v>21.34</v>
      </c>
      <c r="S674" s="32">
        <v>0.5</v>
      </c>
    </row>
    <row r="675" spans="1:19" ht="29.25" customHeight="1">
      <c r="A675" s="402"/>
      <c r="B675" s="346" t="s">
        <v>300</v>
      </c>
      <c r="C675" s="32"/>
      <c r="D675" s="43">
        <v>4</v>
      </c>
      <c r="E675" s="43">
        <v>4</v>
      </c>
      <c r="F675" s="45"/>
      <c r="G675" s="45"/>
      <c r="H675" s="45"/>
      <c r="I675" s="45"/>
      <c r="J675" s="309"/>
      <c r="K675" s="309"/>
      <c r="L675" s="297"/>
      <c r="M675" s="309"/>
      <c r="N675" s="462"/>
      <c r="O675" s="309"/>
      <c r="P675" s="463"/>
      <c r="Q675" s="425"/>
      <c r="R675" s="309"/>
      <c r="S675" s="309"/>
    </row>
    <row r="676" spans="1:19" ht="29.25" customHeight="1">
      <c r="A676" s="402"/>
      <c r="B676" s="346" t="s">
        <v>53</v>
      </c>
      <c r="C676" s="32"/>
      <c r="D676" s="43">
        <v>15</v>
      </c>
      <c r="E676" s="43">
        <v>15</v>
      </c>
      <c r="F676" s="45"/>
      <c r="G676" s="45"/>
      <c r="H676" s="45"/>
      <c r="I676" s="45"/>
      <c r="J676" s="309"/>
      <c r="K676" s="309"/>
      <c r="L676" s="309"/>
      <c r="M676" s="309"/>
      <c r="N676" s="326"/>
      <c r="O676" s="309"/>
      <c r="P676" s="321"/>
      <c r="Q676" s="425"/>
      <c r="R676" s="309"/>
      <c r="S676" s="309"/>
    </row>
    <row r="677" spans="1:19" ht="29.25" customHeight="1">
      <c r="A677" s="402"/>
      <c r="B677" s="346" t="s">
        <v>45</v>
      </c>
      <c r="C677" s="32"/>
      <c r="D677" s="43">
        <v>100</v>
      </c>
      <c r="E677" s="43">
        <v>100</v>
      </c>
      <c r="F677" s="45"/>
      <c r="G677" s="45"/>
      <c r="H677" s="45"/>
      <c r="I677" s="45"/>
      <c r="J677" s="309"/>
      <c r="K677" s="309"/>
      <c r="L677" s="309"/>
      <c r="M677" s="309"/>
      <c r="N677" s="326"/>
      <c r="O677" s="309"/>
      <c r="P677" s="321"/>
      <c r="Q677" s="425"/>
      <c r="R677" s="309"/>
      <c r="S677" s="309"/>
    </row>
    <row r="678" spans="1:19" ht="29.25" customHeight="1">
      <c r="A678" s="402"/>
      <c r="B678" s="346" t="s">
        <v>80</v>
      </c>
      <c r="C678" s="32"/>
      <c r="D678" s="43">
        <v>100</v>
      </c>
      <c r="E678" s="43">
        <v>100</v>
      </c>
      <c r="F678" s="45"/>
      <c r="G678" s="45"/>
      <c r="H678" s="45"/>
      <c r="I678" s="45"/>
      <c r="J678" s="309"/>
      <c r="K678" s="309"/>
      <c r="L678" s="309"/>
      <c r="M678" s="309"/>
      <c r="N678" s="326"/>
      <c r="O678" s="309"/>
      <c r="P678" s="321"/>
      <c r="Q678" s="425"/>
      <c r="R678" s="309"/>
      <c r="S678" s="309"/>
    </row>
    <row r="679" spans="1:19" ht="29.25" customHeight="1">
      <c r="A679" s="402"/>
      <c r="B679" s="347" t="s">
        <v>297</v>
      </c>
      <c r="C679" s="32"/>
      <c r="D679" s="43">
        <v>46</v>
      </c>
      <c r="E679" s="43">
        <v>46</v>
      </c>
      <c r="F679" s="45"/>
      <c r="G679" s="45"/>
      <c r="H679" s="45"/>
      <c r="I679" s="45"/>
      <c r="J679" s="309"/>
      <c r="K679" s="309"/>
      <c r="L679" s="309"/>
      <c r="M679" s="309"/>
      <c r="N679" s="326"/>
      <c r="O679" s="309"/>
      <c r="P679" s="321"/>
      <c r="Q679" s="425"/>
      <c r="R679" s="309"/>
      <c r="S679" s="309"/>
    </row>
    <row r="680" spans="1:19" ht="29.25" customHeight="1">
      <c r="A680" s="402"/>
      <c r="B680" s="346" t="s">
        <v>298</v>
      </c>
      <c r="C680" s="32"/>
      <c r="D680" s="43">
        <v>12</v>
      </c>
      <c r="E680" s="43">
        <v>12</v>
      </c>
      <c r="F680" s="45"/>
      <c r="G680" s="45"/>
      <c r="H680" s="45"/>
      <c r="I680" s="45"/>
      <c r="J680" s="309"/>
      <c r="K680" s="309"/>
      <c r="L680" s="309"/>
      <c r="M680" s="309"/>
      <c r="N680" s="326"/>
      <c r="O680" s="309"/>
      <c r="P680" s="321"/>
      <c r="Q680" s="425"/>
      <c r="R680" s="309"/>
      <c r="S680" s="309"/>
    </row>
    <row r="681" spans="1:19" ht="29.25" customHeight="1">
      <c r="A681" s="402"/>
      <c r="B681" s="347" t="s">
        <v>83</v>
      </c>
      <c r="C681" s="32"/>
      <c r="D681" s="43">
        <v>54</v>
      </c>
      <c r="E681" s="43">
        <v>54</v>
      </c>
      <c r="F681" s="45"/>
      <c r="G681" s="45"/>
      <c r="H681" s="45"/>
      <c r="I681" s="45"/>
      <c r="J681" s="309"/>
      <c r="K681" s="309"/>
      <c r="L681" s="309"/>
      <c r="M681" s="309"/>
      <c r="N681" s="326"/>
      <c r="O681" s="309"/>
      <c r="P681" s="321"/>
      <c r="Q681" s="425"/>
      <c r="R681" s="309"/>
      <c r="S681" s="309"/>
    </row>
    <row r="682" spans="1:19" ht="29.25" customHeight="1">
      <c r="A682" s="402"/>
      <c r="B682" s="347" t="s">
        <v>89</v>
      </c>
      <c r="C682" s="32"/>
      <c r="D682" s="43">
        <v>88</v>
      </c>
      <c r="E682" s="43">
        <v>88</v>
      </c>
      <c r="F682" s="45"/>
      <c r="G682" s="45"/>
      <c r="H682" s="45"/>
      <c r="I682" s="45"/>
      <c r="J682" s="309"/>
      <c r="K682" s="309"/>
      <c r="L682" s="309"/>
      <c r="M682" s="309"/>
      <c r="N682" s="326"/>
      <c r="O682" s="309"/>
      <c r="P682" s="321"/>
      <c r="Q682" s="425"/>
      <c r="R682" s="309"/>
      <c r="S682" s="309"/>
    </row>
    <row r="683" spans="2:19" s="35" customFormat="1" ht="48.75" customHeight="1">
      <c r="B683" s="86" t="s">
        <v>165</v>
      </c>
      <c r="C683" s="53">
        <v>40</v>
      </c>
      <c r="D683" s="53"/>
      <c r="E683" s="53"/>
      <c r="F683" s="54">
        <v>3.16</v>
      </c>
      <c r="G683" s="54">
        <v>0.4</v>
      </c>
      <c r="H683" s="54">
        <v>19.4</v>
      </c>
      <c r="I683" s="55">
        <v>95</v>
      </c>
      <c r="J683" s="55">
        <v>58</v>
      </c>
      <c r="K683" s="32">
        <f>J683*C683/1000</f>
        <v>2.32</v>
      </c>
      <c r="L683" s="42">
        <v>0</v>
      </c>
      <c r="M683" s="32">
        <v>0.05</v>
      </c>
      <c r="N683" s="78">
        <v>0</v>
      </c>
      <c r="O683" s="32">
        <v>0.5</v>
      </c>
      <c r="P683" s="74">
        <v>9.2</v>
      </c>
      <c r="Q683" s="47">
        <v>35.7</v>
      </c>
      <c r="R683" s="55">
        <v>13.2</v>
      </c>
      <c r="S683" s="32">
        <v>0.8</v>
      </c>
    </row>
    <row r="684" spans="2:19" s="44" customFormat="1" ht="30.75" customHeight="1">
      <c r="B684" s="87" t="s">
        <v>392</v>
      </c>
      <c r="C684" s="32">
        <v>40</v>
      </c>
      <c r="D684" s="43"/>
      <c r="E684" s="43"/>
      <c r="F684" s="32">
        <v>1.8</v>
      </c>
      <c r="G684" s="32">
        <v>0.48</v>
      </c>
      <c r="H684" s="32">
        <v>15.6</v>
      </c>
      <c r="I684" s="69">
        <v>80</v>
      </c>
      <c r="J684" s="32">
        <v>57</v>
      </c>
      <c r="K684" s="32">
        <f>J684*C684/1000</f>
        <v>2.28</v>
      </c>
      <c r="L684" s="42">
        <v>0</v>
      </c>
      <c r="M684" s="32">
        <v>0.04</v>
      </c>
      <c r="N684" s="78">
        <v>0</v>
      </c>
      <c r="O684" s="32">
        <v>0.28</v>
      </c>
      <c r="P684" s="74">
        <v>5.8</v>
      </c>
      <c r="Q684" s="47">
        <v>30</v>
      </c>
      <c r="R684" s="33">
        <v>9.4</v>
      </c>
      <c r="S684" s="32">
        <v>0.78</v>
      </c>
    </row>
    <row r="685" spans="1:20" s="5" customFormat="1" ht="31.5" customHeight="1">
      <c r="A685" s="432" t="s">
        <v>395</v>
      </c>
      <c r="B685" s="274"/>
      <c r="C685" s="434">
        <v>530</v>
      </c>
      <c r="D685" s="434"/>
      <c r="E685" s="435"/>
      <c r="F685" s="489">
        <f>SUM(F658+F662+F674+F683+F684)</f>
        <v>27.560000000000002</v>
      </c>
      <c r="G685" s="489">
        <f>SUM(G658+G662+G674+G683+G684)</f>
        <v>24.78</v>
      </c>
      <c r="H685" s="489">
        <f>SUM(H658+H662+H674+H683+H684)</f>
        <v>121.6</v>
      </c>
      <c r="I685" s="489">
        <f>SUM(I658+I662+I674+I683+I684)</f>
        <v>769</v>
      </c>
      <c r="J685" s="489" t="e">
        <f>SUM(#REF!+#REF!+J662+#REF!+J683+J684)</f>
        <v>#REF!</v>
      </c>
      <c r="K685" s="489" t="e">
        <f>SUM(#REF!+#REF!+K662+#REF!+K683+K684)</f>
        <v>#REF!</v>
      </c>
      <c r="L685" s="489" t="e">
        <f>SUM(#REF!+#REF!+L662+#REF!+L683+L684)</f>
        <v>#REF!</v>
      </c>
      <c r="M685" s="489" t="e">
        <f>SUM(#REF!+#REF!+M662+#REF!+M683+M684)</f>
        <v>#REF!</v>
      </c>
      <c r="N685" s="489" t="e">
        <f>SUM(#REF!+#REF!+N662+#REF!+N683+N684)</f>
        <v>#REF!</v>
      </c>
      <c r="O685" s="489" t="e">
        <f>SUM(#REF!+#REF!+O662+#REF!+O683+O684)</f>
        <v>#REF!</v>
      </c>
      <c r="P685" s="489" t="e">
        <f>SUM(#REF!+#REF!+P662+#REF!+P683+P684)</f>
        <v>#REF!</v>
      </c>
      <c r="Q685" s="489" t="e">
        <f>SUM(#REF!+#REF!+Q662+#REF!+Q683+Q684)</f>
        <v>#REF!</v>
      </c>
      <c r="R685" s="489" t="e">
        <f>SUM(#REF!+#REF!+R662+#REF!+R683+R684)</f>
        <v>#REF!</v>
      </c>
      <c r="S685" s="489" t="e">
        <f>SUM(#REF!+#REF!+S662+#REF!+S683+S684)</f>
        <v>#REF!</v>
      </c>
      <c r="T685" s="437"/>
    </row>
    <row r="686" spans="1:20" ht="18.75" customHeight="1">
      <c r="A686" s="571"/>
      <c r="B686" s="572"/>
      <c r="C686" s="573"/>
      <c r="D686" s="574"/>
      <c r="E686" s="574"/>
      <c r="F686" s="574"/>
      <c r="G686" s="574"/>
      <c r="H686" s="574"/>
      <c r="I686" s="575"/>
      <c r="J686" s="267"/>
      <c r="K686" s="267"/>
      <c r="L686" s="268" t="s">
        <v>63</v>
      </c>
      <c r="M686" s="269"/>
      <c r="N686" s="269"/>
      <c r="O686" s="269"/>
      <c r="P686" s="269"/>
      <c r="Q686" s="269"/>
      <c r="R686" s="269"/>
      <c r="S686" s="270"/>
      <c r="T686" s="243"/>
    </row>
    <row r="687" spans="1:20" ht="30.75" customHeight="1">
      <c r="A687" s="608" t="s">
        <v>193</v>
      </c>
      <c r="B687" s="610" t="s">
        <v>54</v>
      </c>
      <c r="C687" s="583"/>
      <c r="D687" s="584"/>
      <c r="E687" s="585"/>
      <c r="F687" s="617" t="s">
        <v>194</v>
      </c>
      <c r="G687" s="618"/>
      <c r="H687" s="619"/>
      <c r="I687" s="620" t="s">
        <v>60</v>
      </c>
      <c r="J687" s="271"/>
      <c r="K687" s="271"/>
      <c r="L687" s="605" t="s">
        <v>64</v>
      </c>
      <c r="M687" s="606"/>
      <c r="N687" s="606"/>
      <c r="O687" s="606"/>
      <c r="P687" s="606" t="s">
        <v>65</v>
      </c>
      <c r="Q687" s="606"/>
      <c r="R687" s="606"/>
      <c r="S687" s="607"/>
      <c r="T687" s="243"/>
    </row>
    <row r="688" spans="1:20" ht="42" customHeight="1">
      <c r="A688" s="609"/>
      <c r="B688" s="611"/>
      <c r="C688" s="579" t="s">
        <v>195</v>
      </c>
      <c r="D688" s="579" t="s">
        <v>55</v>
      </c>
      <c r="E688" s="579" t="s">
        <v>56</v>
      </c>
      <c r="F688" s="586" t="s">
        <v>57</v>
      </c>
      <c r="G688" s="586" t="s">
        <v>58</v>
      </c>
      <c r="H688" s="587" t="s">
        <v>59</v>
      </c>
      <c r="I688" s="621"/>
      <c r="J688" s="272" t="s">
        <v>61</v>
      </c>
      <c r="K688" s="273" t="s">
        <v>62</v>
      </c>
      <c r="L688" s="274" t="s">
        <v>66</v>
      </c>
      <c r="M688" s="274" t="s">
        <v>67</v>
      </c>
      <c r="N688" s="274" t="s">
        <v>68</v>
      </c>
      <c r="O688" s="274" t="s">
        <v>69</v>
      </c>
      <c r="P688" s="274" t="s">
        <v>70</v>
      </c>
      <c r="Q688" s="274" t="s">
        <v>71</v>
      </c>
      <c r="R688" s="274" t="s">
        <v>72</v>
      </c>
      <c r="S688" s="275" t="s">
        <v>73</v>
      </c>
      <c r="T688" s="244"/>
    </row>
    <row r="689" spans="1:20" ht="27.75" customHeight="1">
      <c r="A689" s="253" t="s">
        <v>245</v>
      </c>
      <c r="B689" s="254"/>
      <c r="C689" s="255"/>
      <c r="D689" s="256"/>
      <c r="E689" s="253"/>
      <c r="F689" s="257"/>
      <c r="G689" s="258"/>
      <c r="H689" s="258"/>
      <c r="I689" s="258"/>
      <c r="J689" s="302"/>
      <c r="K689" s="303"/>
      <c r="L689" s="263"/>
      <c r="M689" s="263"/>
      <c r="N689" s="263"/>
      <c r="O689" s="263"/>
      <c r="P689" s="263"/>
      <c r="Q689" s="263"/>
      <c r="R689" s="263"/>
      <c r="S689" s="264"/>
      <c r="T689" s="244"/>
    </row>
    <row r="690" spans="1:20" s="8" customFormat="1" ht="30.75" customHeight="1">
      <c r="A690" s="266" t="s">
        <v>290</v>
      </c>
      <c r="B690" s="407"/>
      <c r="C690" s="266"/>
      <c r="D690" s="408"/>
      <c r="E690" s="409"/>
      <c r="F690" s="410"/>
      <c r="G690" s="410"/>
      <c r="H690" s="410"/>
      <c r="I690" s="410"/>
      <c r="J690" s="411"/>
      <c r="K690" s="411" t="e">
        <f>SUM(#REF!+#REF!+#REF!+#REF!+#REF!+#REF!)</f>
        <v>#REF!</v>
      </c>
      <c r="L690" s="411"/>
      <c r="M690" s="411"/>
      <c r="N690" s="411"/>
      <c r="O690" s="411"/>
      <c r="P690" s="411"/>
      <c r="Q690" s="411"/>
      <c r="R690" s="411"/>
      <c r="S690" s="411"/>
      <c r="T690" s="277"/>
    </row>
    <row r="691" spans="1:19" s="17" customFormat="1" ht="37.5" customHeight="1">
      <c r="A691" s="464"/>
      <c r="B691" s="524" t="s">
        <v>352</v>
      </c>
      <c r="C691" s="23">
        <v>250</v>
      </c>
      <c r="D691" s="23"/>
      <c r="E691" s="23"/>
      <c r="F691" s="24">
        <v>18.5</v>
      </c>
      <c r="G691" s="24">
        <v>22.05</v>
      </c>
      <c r="H691" s="24">
        <v>29.6</v>
      </c>
      <c r="I691" s="23">
        <v>352</v>
      </c>
      <c r="J691" s="23"/>
      <c r="K691" s="23"/>
      <c r="L691" s="23">
        <v>5.79</v>
      </c>
      <c r="M691" s="23">
        <v>0.1</v>
      </c>
      <c r="N691" s="24">
        <v>0</v>
      </c>
      <c r="O691" s="23">
        <v>2.7</v>
      </c>
      <c r="P691" s="23">
        <v>28.4</v>
      </c>
      <c r="Q691" s="23">
        <v>182</v>
      </c>
      <c r="R691" s="23">
        <v>22.18</v>
      </c>
      <c r="S691" s="23">
        <v>3.88</v>
      </c>
    </row>
    <row r="692" spans="1:21" s="37" customFormat="1" ht="26.25" customHeight="1">
      <c r="A692" s="530"/>
      <c r="B692" s="525" t="s">
        <v>42</v>
      </c>
      <c r="C692" s="190"/>
      <c r="D692" s="40">
        <v>107.5</v>
      </c>
      <c r="E692" s="40">
        <v>79</v>
      </c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490"/>
      <c r="U692" s="490"/>
    </row>
    <row r="693" spans="1:21" s="37" customFormat="1" ht="38.25" customHeight="1">
      <c r="A693" s="531"/>
      <c r="B693" s="526" t="s">
        <v>378</v>
      </c>
      <c r="C693" s="190"/>
      <c r="D693" s="40">
        <v>92</v>
      </c>
      <c r="E693" s="40">
        <v>79</v>
      </c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490"/>
      <c r="U693" s="490"/>
    </row>
    <row r="694" spans="1:21" s="37" customFormat="1" ht="42" customHeight="1">
      <c r="A694" s="531"/>
      <c r="B694" s="526" t="s">
        <v>379</v>
      </c>
      <c r="C694" s="190"/>
      <c r="D694" s="40">
        <v>79</v>
      </c>
      <c r="E694" s="40">
        <v>79</v>
      </c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490"/>
      <c r="U694" s="490"/>
    </row>
    <row r="695" spans="1:21" s="37" customFormat="1" ht="50.25" customHeight="1">
      <c r="A695" s="531"/>
      <c r="B695" s="526" t="s">
        <v>380</v>
      </c>
      <c r="C695" s="190"/>
      <c r="D695" s="40">
        <v>74</v>
      </c>
      <c r="E695" s="40">
        <v>74</v>
      </c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490"/>
      <c r="U695" s="490"/>
    </row>
    <row r="696" spans="1:21" s="37" customFormat="1" ht="26.25" customHeight="1">
      <c r="A696" s="531"/>
      <c r="B696" s="525" t="s">
        <v>76</v>
      </c>
      <c r="C696" s="190"/>
      <c r="D696" s="40">
        <v>79.2</v>
      </c>
      <c r="E696" s="40">
        <v>60</v>
      </c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490"/>
      <c r="U696" s="490"/>
    </row>
    <row r="697" spans="1:21" s="37" customFormat="1" ht="26.25" customHeight="1">
      <c r="A697" s="531"/>
      <c r="B697" s="525" t="s">
        <v>147</v>
      </c>
      <c r="C697" s="190"/>
      <c r="D697" s="40">
        <v>86.4</v>
      </c>
      <c r="E697" s="40">
        <v>60</v>
      </c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490"/>
      <c r="U697" s="490"/>
    </row>
    <row r="698" spans="1:21" s="37" customFormat="1" ht="26.25" customHeight="1">
      <c r="A698" s="531"/>
      <c r="B698" s="525" t="s">
        <v>30</v>
      </c>
      <c r="C698" s="190"/>
      <c r="D698" s="40">
        <v>91.2</v>
      </c>
      <c r="E698" s="40">
        <v>60</v>
      </c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490"/>
      <c r="U698" s="490"/>
    </row>
    <row r="699" spans="1:21" s="37" customFormat="1" ht="26.25" customHeight="1">
      <c r="A699" s="531"/>
      <c r="B699" s="525" t="s">
        <v>31</v>
      </c>
      <c r="C699" s="190"/>
      <c r="D699" s="40">
        <v>98.4</v>
      </c>
      <c r="E699" s="40">
        <v>60</v>
      </c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490"/>
      <c r="U699" s="490"/>
    </row>
    <row r="700" spans="1:21" s="37" customFormat="1" ht="26.25" customHeight="1">
      <c r="A700" s="531"/>
      <c r="B700" s="525" t="s">
        <v>51</v>
      </c>
      <c r="C700" s="190"/>
      <c r="D700" s="40">
        <v>66</v>
      </c>
      <c r="E700" s="40">
        <v>53</v>
      </c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490"/>
      <c r="U700" s="490"/>
    </row>
    <row r="701" spans="1:21" s="37" customFormat="1" ht="26.25" customHeight="1">
      <c r="A701" s="531"/>
      <c r="B701" s="525" t="s">
        <v>50</v>
      </c>
      <c r="C701" s="190"/>
      <c r="D701" s="40">
        <v>70.5</v>
      </c>
      <c r="E701" s="40">
        <v>53</v>
      </c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490"/>
      <c r="U701" s="490"/>
    </row>
    <row r="702" spans="1:21" s="37" customFormat="1" ht="39.75" customHeight="1">
      <c r="A702" s="531"/>
      <c r="B702" s="526" t="s">
        <v>353</v>
      </c>
      <c r="C702" s="190"/>
      <c r="D702" s="40">
        <v>53</v>
      </c>
      <c r="E702" s="40">
        <v>53</v>
      </c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490"/>
      <c r="U702" s="490"/>
    </row>
    <row r="703" spans="1:21" s="37" customFormat="1" ht="26.25" customHeight="1">
      <c r="A703" s="531"/>
      <c r="B703" s="525" t="s">
        <v>46</v>
      </c>
      <c r="C703" s="190"/>
      <c r="D703" s="40">
        <v>35</v>
      </c>
      <c r="E703" s="40">
        <v>29</v>
      </c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490"/>
      <c r="U703" s="490"/>
    </row>
    <row r="704" spans="1:21" s="37" customFormat="1" ht="37.5" customHeight="1">
      <c r="A704" s="531"/>
      <c r="B704" s="526" t="s">
        <v>324</v>
      </c>
      <c r="C704" s="190"/>
      <c r="D704" s="40">
        <v>89</v>
      </c>
      <c r="E704" s="40">
        <v>71</v>
      </c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490"/>
      <c r="U704" s="490"/>
    </row>
    <row r="705" spans="1:21" s="37" customFormat="1" ht="24" customHeight="1">
      <c r="A705" s="531"/>
      <c r="B705" s="526" t="s">
        <v>48</v>
      </c>
      <c r="C705" s="190"/>
      <c r="D705" s="40">
        <v>10</v>
      </c>
      <c r="E705" s="40">
        <v>10</v>
      </c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490"/>
      <c r="U705" s="490"/>
    </row>
    <row r="706" spans="1:21" s="22" customFormat="1" ht="26.25" customHeight="1">
      <c r="A706" s="532"/>
      <c r="B706" s="525" t="s">
        <v>47</v>
      </c>
      <c r="C706" s="521"/>
      <c r="D706" s="40">
        <v>1.1</v>
      </c>
      <c r="E706" s="40">
        <v>1.1</v>
      </c>
      <c r="F706" s="173"/>
      <c r="G706" s="173"/>
      <c r="H706" s="173"/>
      <c r="I706" s="173"/>
      <c r="J706" s="173"/>
      <c r="K706" s="29"/>
      <c r="L706" s="173"/>
      <c r="M706" s="173"/>
      <c r="N706" s="173"/>
      <c r="O706" s="173"/>
      <c r="P706" s="173"/>
      <c r="Q706" s="173"/>
      <c r="R706" s="173"/>
      <c r="S706" s="173"/>
      <c r="T706" s="523"/>
      <c r="U706" s="523"/>
    </row>
    <row r="707" spans="1:21" s="22" customFormat="1" ht="26.25" customHeight="1">
      <c r="A707" s="532"/>
      <c r="B707" s="525" t="s">
        <v>88</v>
      </c>
      <c r="C707" s="521"/>
      <c r="D707" s="40">
        <v>10</v>
      </c>
      <c r="E707" s="40">
        <v>10</v>
      </c>
      <c r="F707" s="173"/>
      <c r="G707" s="173"/>
      <c r="H707" s="173"/>
      <c r="I707" s="173"/>
      <c r="J707" s="173"/>
      <c r="K707" s="29"/>
      <c r="L707" s="173"/>
      <c r="M707" s="173"/>
      <c r="N707" s="173"/>
      <c r="O707" s="173"/>
      <c r="P707" s="173"/>
      <c r="Q707" s="173"/>
      <c r="R707" s="173"/>
      <c r="S707" s="173"/>
      <c r="T707" s="523"/>
      <c r="U707" s="523"/>
    </row>
    <row r="708" spans="1:21" s="22" customFormat="1" ht="26.25" customHeight="1">
      <c r="A708" s="532"/>
      <c r="B708" s="525" t="s">
        <v>14</v>
      </c>
      <c r="C708" s="521"/>
      <c r="D708" s="40">
        <v>1.7</v>
      </c>
      <c r="E708" s="40">
        <v>1.7</v>
      </c>
      <c r="F708" s="173"/>
      <c r="G708" s="173"/>
      <c r="H708" s="173"/>
      <c r="I708" s="173"/>
      <c r="J708" s="173"/>
      <c r="K708" s="29"/>
      <c r="L708" s="173"/>
      <c r="M708" s="173"/>
      <c r="N708" s="173"/>
      <c r="O708" s="173"/>
      <c r="P708" s="173"/>
      <c r="Q708" s="173"/>
      <c r="R708" s="173"/>
      <c r="S708" s="173"/>
      <c r="T708" s="523"/>
      <c r="U708" s="523"/>
    </row>
    <row r="709" spans="1:19" s="35" customFormat="1" ht="62.25" customHeight="1">
      <c r="A709" s="399"/>
      <c r="B709" s="570" t="s">
        <v>110</v>
      </c>
      <c r="C709" s="32">
        <v>100</v>
      </c>
      <c r="D709" s="32"/>
      <c r="E709" s="32"/>
      <c r="F709" s="26">
        <v>0.4</v>
      </c>
      <c r="G709" s="27">
        <v>0.4</v>
      </c>
      <c r="H709" s="26">
        <v>9.8</v>
      </c>
      <c r="I709" s="26">
        <v>47</v>
      </c>
      <c r="J709" s="32"/>
      <c r="K709" s="32">
        <v>11.05</v>
      </c>
      <c r="L709" s="33">
        <v>16</v>
      </c>
      <c r="M709" s="32">
        <v>0.02</v>
      </c>
      <c r="N709" s="69">
        <v>0</v>
      </c>
      <c r="O709" s="32">
        <v>0.17</v>
      </c>
      <c r="P709" s="47">
        <v>2.97</v>
      </c>
      <c r="Q709" s="47">
        <v>9.6</v>
      </c>
      <c r="R709" s="33">
        <v>2.08</v>
      </c>
      <c r="S709" s="32">
        <v>0.16</v>
      </c>
    </row>
    <row r="710" spans="1:20" s="35" customFormat="1" ht="38.25" customHeight="1">
      <c r="A710" s="403"/>
      <c r="B710" s="294" t="s">
        <v>251</v>
      </c>
      <c r="C710" s="26">
        <v>200</v>
      </c>
      <c r="D710" s="26"/>
      <c r="E710" s="26"/>
      <c r="F710" s="26">
        <v>0.08</v>
      </c>
      <c r="G710" s="26">
        <v>0.03</v>
      </c>
      <c r="H710" s="27">
        <v>9.6</v>
      </c>
      <c r="I710" s="26">
        <v>41</v>
      </c>
      <c r="J710" s="14"/>
      <c r="K710" s="15">
        <f>SUM(K711:K714)</f>
        <v>3.3358</v>
      </c>
      <c r="L710" s="234">
        <v>9.06</v>
      </c>
      <c r="M710" s="110">
        <v>0.005</v>
      </c>
      <c r="N710" s="295">
        <v>0</v>
      </c>
      <c r="O710" s="14">
        <v>2.5</v>
      </c>
      <c r="P710" s="296">
        <v>2.8</v>
      </c>
      <c r="Q710" s="226">
        <v>8.8</v>
      </c>
      <c r="R710" s="14">
        <v>3.06</v>
      </c>
      <c r="S710" s="15">
        <v>0.33</v>
      </c>
      <c r="T710" s="277"/>
    </row>
    <row r="711" spans="1:20" ht="29.25" customHeight="1">
      <c r="A711" s="324"/>
      <c r="B711" s="298" t="s">
        <v>342</v>
      </c>
      <c r="C711" s="28"/>
      <c r="D711" s="28">
        <v>8</v>
      </c>
      <c r="E711" s="28">
        <v>8</v>
      </c>
      <c r="F711" s="28"/>
      <c r="G711" s="28"/>
      <c r="H711" s="39"/>
      <c r="I711" s="28"/>
      <c r="J711" s="25">
        <v>248</v>
      </c>
      <c r="K711" s="230">
        <f>J711*D711/1000</f>
        <v>1.984</v>
      </c>
      <c r="L711" s="231"/>
      <c r="M711" s="235"/>
      <c r="N711" s="299"/>
      <c r="O711" s="25"/>
      <c r="P711" s="300"/>
      <c r="Q711" s="235"/>
      <c r="R711" s="25"/>
      <c r="S711" s="230"/>
      <c r="T711" s="244"/>
    </row>
    <row r="712" spans="1:20" ht="29.25" customHeight="1">
      <c r="A712" s="324"/>
      <c r="B712" s="298" t="s">
        <v>217</v>
      </c>
      <c r="C712" s="28"/>
      <c r="D712" s="28">
        <v>1</v>
      </c>
      <c r="E712" s="28">
        <v>1</v>
      </c>
      <c r="F712" s="28"/>
      <c r="G712" s="28"/>
      <c r="H712" s="39"/>
      <c r="I712" s="28"/>
      <c r="J712" s="25">
        <v>540</v>
      </c>
      <c r="K712" s="230">
        <f>J712*D712/1000</f>
        <v>0.54</v>
      </c>
      <c r="L712" s="231"/>
      <c r="M712" s="235"/>
      <c r="N712" s="299"/>
      <c r="O712" s="25"/>
      <c r="P712" s="300"/>
      <c r="Q712" s="235"/>
      <c r="R712" s="25"/>
      <c r="S712" s="230"/>
      <c r="T712" s="244"/>
    </row>
    <row r="713" spans="1:20" ht="29.25" customHeight="1">
      <c r="A713" s="324"/>
      <c r="B713" s="298" t="s">
        <v>218</v>
      </c>
      <c r="C713" s="26"/>
      <c r="D713" s="28">
        <v>183</v>
      </c>
      <c r="E713" s="28">
        <v>183</v>
      </c>
      <c r="F713" s="26"/>
      <c r="G713" s="26"/>
      <c r="H713" s="27"/>
      <c r="I713" s="26"/>
      <c r="J713" s="14"/>
      <c r="K713" s="230">
        <f>J713*D713/1000</f>
        <v>0</v>
      </c>
      <c r="L713" s="234"/>
      <c r="M713" s="226"/>
      <c r="N713" s="295"/>
      <c r="O713" s="14"/>
      <c r="P713" s="296"/>
      <c r="Q713" s="226"/>
      <c r="R713" s="14"/>
      <c r="S713" s="15"/>
      <c r="T713" s="244"/>
    </row>
    <row r="714" spans="1:74" s="37" customFormat="1" ht="18.75" customHeight="1">
      <c r="A714" s="404"/>
      <c r="B714" s="298" t="s">
        <v>53</v>
      </c>
      <c r="C714" s="26"/>
      <c r="D714" s="28">
        <v>9</v>
      </c>
      <c r="E714" s="28">
        <v>9</v>
      </c>
      <c r="F714" s="26"/>
      <c r="G714" s="26"/>
      <c r="H714" s="27"/>
      <c r="I714" s="26"/>
      <c r="J714" s="25">
        <v>90.2</v>
      </c>
      <c r="K714" s="230">
        <f>J714*D714/1000</f>
        <v>0.8118000000000001</v>
      </c>
      <c r="L714" s="234"/>
      <c r="M714" s="226"/>
      <c r="N714" s="295"/>
      <c r="O714" s="14"/>
      <c r="P714" s="296"/>
      <c r="Q714" s="226"/>
      <c r="R714" s="14"/>
      <c r="S714" s="15"/>
      <c r="T714" s="30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</row>
    <row r="715" spans="2:19" s="35" customFormat="1" ht="19.5" customHeight="1">
      <c r="B715" s="86" t="s">
        <v>165</v>
      </c>
      <c r="C715" s="53">
        <v>40</v>
      </c>
      <c r="D715" s="53"/>
      <c r="E715" s="53"/>
      <c r="F715" s="54">
        <v>3.16</v>
      </c>
      <c r="G715" s="54">
        <v>0.4</v>
      </c>
      <c r="H715" s="54">
        <v>19.4</v>
      </c>
      <c r="I715" s="55">
        <v>95</v>
      </c>
      <c r="J715" s="55">
        <v>58</v>
      </c>
      <c r="K715" s="32">
        <f>J715*C715/1000</f>
        <v>2.32</v>
      </c>
      <c r="L715" s="42">
        <v>0</v>
      </c>
      <c r="M715" s="32">
        <v>0.05</v>
      </c>
      <c r="N715" s="78">
        <v>0</v>
      </c>
      <c r="O715" s="32">
        <v>0.5</v>
      </c>
      <c r="P715" s="74">
        <v>9.2</v>
      </c>
      <c r="Q715" s="47">
        <v>35.7</v>
      </c>
      <c r="R715" s="55">
        <v>13.2</v>
      </c>
      <c r="S715" s="32">
        <v>0.8</v>
      </c>
    </row>
    <row r="716" spans="2:19" s="44" customFormat="1" ht="16.5" customHeight="1">
      <c r="B716" s="87" t="s">
        <v>392</v>
      </c>
      <c r="C716" s="32">
        <v>20</v>
      </c>
      <c r="D716" s="43"/>
      <c r="E716" s="43"/>
      <c r="F716" s="32">
        <v>1.4</v>
      </c>
      <c r="G716" s="32">
        <v>0.24</v>
      </c>
      <c r="H716" s="32">
        <v>7.8</v>
      </c>
      <c r="I716" s="69">
        <v>40</v>
      </c>
      <c r="J716" s="32">
        <v>57</v>
      </c>
      <c r="K716" s="32">
        <f>J716*C716/1000</f>
        <v>1.14</v>
      </c>
      <c r="L716" s="42">
        <v>0</v>
      </c>
      <c r="M716" s="32">
        <v>0.04</v>
      </c>
      <c r="N716" s="78">
        <v>0</v>
      </c>
      <c r="O716" s="32">
        <v>0.28</v>
      </c>
      <c r="P716" s="74">
        <v>5.8</v>
      </c>
      <c r="Q716" s="47">
        <v>30</v>
      </c>
      <c r="R716" s="33">
        <v>9.4</v>
      </c>
      <c r="S716" s="32">
        <v>0.78</v>
      </c>
    </row>
    <row r="717" spans="1:20" s="9" customFormat="1" ht="25.5" customHeight="1">
      <c r="A717" s="426" t="s">
        <v>395</v>
      </c>
      <c r="B717" s="427"/>
      <c r="C717" s="428" t="s">
        <v>401</v>
      </c>
      <c r="D717" s="427"/>
      <c r="E717" s="429"/>
      <c r="F717" s="477">
        <f>SUM(F691+F709+F710+F715+F716)</f>
        <v>23.539999999999996</v>
      </c>
      <c r="G717" s="477">
        <f>SUM(G691+G709+G710+G715+G716)</f>
        <v>23.119999999999997</v>
      </c>
      <c r="H717" s="477">
        <f>SUM(H691+H709+H710+H715+H716)</f>
        <v>76.2</v>
      </c>
      <c r="I717" s="477">
        <f>SUM(I691+I709+I710+I715+I716)</f>
        <v>575</v>
      </c>
      <c r="J717" s="477" t="e">
        <f>SUM(#REF!+#REF!+#REF!+#REF!+#REF!)</f>
        <v>#REF!</v>
      </c>
      <c r="K717" s="477" t="e">
        <f>SUM(#REF!+#REF!+#REF!+#REF!+#REF!)</f>
        <v>#REF!</v>
      </c>
      <c r="L717" s="477" t="e">
        <f>SUM(#REF!+#REF!+#REF!+#REF!+#REF!)</f>
        <v>#REF!</v>
      </c>
      <c r="M717" s="477" t="e">
        <f>SUM(#REF!+#REF!+#REF!+#REF!+#REF!)</f>
        <v>#REF!</v>
      </c>
      <c r="N717" s="477" t="e">
        <f>SUM(#REF!+#REF!+#REF!+#REF!+#REF!)</f>
        <v>#REF!</v>
      </c>
      <c r="O717" s="477" t="e">
        <f>SUM(#REF!+#REF!+#REF!+#REF!+#REF!)</f>
        <v>#REF!</v>
      </c>
      <c r="P717" s="477" t="e">
        <f>SUM(#REF!+#REF!+#REF!+#REF!+#REF!)</f>
        <v>#REF!</v>
      </c>
      <c r="Q717" s="477" t="e">
        <f>SUM(#REF!+#REF!+#REF!+#REF!+#REF!)</f>
        <v>#REF!</v>
      </c>
      <c r="R717" s="477" t="e">
        <f>SUM(#REF!+#REF!+#REF!+#REF!+#REF!)</f>
        <v>#REF!</v>
      </c>
      <c r="S717" s="477" t="e">
        <f>SUM(#REF!+#REF!+#REF!+#REF!+#REF!)</f>
        <v>#REF!</v>
      </c>
      <c r="T717" s="431"/>
    </row>
    <row r="718" spans="1:20" ht="5.25" customHeight="1">
      <c r="A718" s="571"/>
      <c r="B718" s="572"/>
      <c r="C718" s="573"/>
      <c r="D718" s="574"/>
      <c r="E718" s="574"/>
      <c r="F718" s="574"/>
      <c r="G718" s="574"/>
      <c r="H718" s="574"/>
      <c r="I718" s="575"/>
      <c r="J718" s="267"/>
      <c r="K718" s="267"/>
      <c r="L718" s="268" t="s">
        <v>63</v>
      </c>
      <c r="M718" s="269"/>
      <c r="N718" s="269"/>
      <c r="O718" s="269"/>
      <c r="P718" s="269"/>
      <c r="Q718" s="269"/>
      <c r="R718" s="269"/>
      <c r="S718" s="270"/>
      <c r="T718" s="243"/>
    </row>
    <row r="719" spans="1:20" ht="22.5" customHeight="1">
      <c r="A719" s="608" t="s">
        <v>193</v>
      </c>
      <c r="B719" s="610" t="s">
        <v>54</v>
      </c>
      <c r="C719" s="583"/>
      <c r="D719" s="584"/>
      <c r="E719" s="585"/>
      <c r="F719" s="617" t="s">
        <v>194</v>
      </c>
      <c r="G719" s="618"/>
      <c r="H719" s="619"/>
      <c r="I719" s="620" t="s">
        <v>60</v>
      </c>
      <c r="J719" s="271"/>
      <c r="K719" s="271"/>
      <c r="L719" s="605" t="s">
        <v>64</v>
      </c>
      <c r="M719" s="606"/>
      <c r="N719" s="606"/>
      <c r="O719" s="606"/>
      <c r="P719" s="606" t="s">
        <v>65</v>
      </c>
      <c r="Q719" s="606"/>
      <c r="R719" s="606"/>
      <c r="S719" s="607"/>
      <c r="T719" s="243"/>
    </row>
    <row r="720" spans="1:20" ht="42" customHeight="1">
      <c r="A720" s="609"/>
      <c r="B720" s="611"/>
      <c r="C720" s="579" t="s">
        <v>195</v>
      </c>
      <c r="D720" s="579" t="s">
        <v>55</v>
      </c>
      <c r="E720" s="579" t="s">
        <v>56</v>
      </c>
      <c r="F720" s="586" t="s">
        <v>57</v>
      </c>
      <c r="G720" s="586" t="s">
        <v>58</v>
      </c>
      <c r="H720" s="587" t="s">
        <v>59</v>
      </c>
      <c r="I720" s="621"/>
      <c r="J720" s="272" t="s">
        <v>61</v>
      </c>
      <c r="K720" s="273" t="s">
        <v>62</v>
      </c>
      <c r="L720" s="274" t="s">
        <v>66</v>
      </c>
      <c r="M720" s="274" t="s">
        <v>67</v>
      </c>
      <c r="N720" s="274" t="s">
        <v>68</v>
      </c>
      <c r="O720" s="274" t="s">
        <v>69</v>
      </c>
      <c r="P720" s="274" t="s">
        <v>70</v>
      </c>
      <c r="Q720" s="274" t="s">
        <v>71</v>
      </c>
      <c r="R720" s="274" t="s">
        <v>72</v>
      </c>
      <c r="S720" s="275" t="s">
        <v>73</v>
      </c>
      <c r="T720" s="244"/>
    </row>
    <row r="721" spans="1:20" ht="26.25" customHeight="1">
      <c r="A721" s="253" t="s">
        <v>254</v>
      </c>
      <c r="B721" s="254"/>
      <c r="C721" s="255"/>
      <c r="D721" s="256"/>
      <c r="E721" s="253"/>
      <c r="F721" s="257"/>
      <c r="G721" s="258"/>
      <c r="H721" s="258"/>
      <c r="I721" s="258"/>
      <c r="J721" s="302"/>
      <c r="K721" s="303"/>
      <c r="L721" s="263"/>
      <c r="M721" s="263"/>
      <c r="N721" s="263"/>
      <c r="O721" s="263"/>
      <c r="P721" s="263"/>
      <c r="Q721" s="263"/>
      <c r="R721" s="263"/>
      <c r="S721" s="264"/>
      <c r="T721" s="244"/>
    </row>
    <row r="722" spans="1:19" s="35" customFormat="1" ht="22.5" customHeight="1">
      <c r="A722" s="245" t="s">
        <v>400</v>
      </c>
      <c r="B722" s="265"/>
      <c r="C722" s="246"/>
      <c r="D722" s="246"/>
      <c r="E722" s="247"/>
      <c r="F722" s="71"/>
      <c r="G722" s="71"/>
      <c r="H722" s="71"/>
      <c r="I722" s="95"/>
      <c r="J722" s="71"/>
      <c r="K722" s="71"/>
      <c r="L722" s="71"/>
      <c r="M722" s="71"/>
      <c r="N722" s="71"/>
      <c r="O722" s="71"/>
      <c r="P722" s="95"/>
      <c r="Q722" s="71"/>
      <c r="R722" s="71"/>
      <c r="S722" s="71"/>
    </row>
    <row r="723" spans="1:20" s="35" customFormat="1" ht="27.75" customHeight="1">
      <c r="A723" s="405"/>
      <c r="B723" s="345" t="s">
        <v>258</v>
      </c>
      <c r="C723" s="32">
        <v>60</v>
      </c>
      <c r="D723" s="32"/>
      <c r="E723" s="32"/>
      <c r="F723" s="32">
        <v>1.1</v>
      </c>
      <c r="G723" s="32">
        <v>3.1</v>
      </c>
      <c r="H723" s="32">
        <v>6</v>
      </c>
      <c r="I723" s="32">
        <v>57</v>
      </c>
      <c r="J723" s="305"/>
      <c r="K723" s="306">
        <f>SUM(K724:K731)</f>
        <v>3.8809800000000005</v>
      </c>
      <c r="L723" s="304">
        <v>4.5</v>
      </c>
      <c r="M723" s="305">
        <v>0.02</v>
      </c>
      <c r="N723" s="304">
        <v>15</v>
      </c>
      <c r="O723" s="305">
        <v>2.3</v>
      </c>
      <c r="P723" s="304">
        <v>39</v>
      </c>
      <c r="Q723" s="305">
        <v>50</v>
      </c>
      <c r="R723" s="305">
        <v>24</v>
      </c>
      <c r="S723" s="305">
        <v>1.33</v>
      </c>
      <c r="T723" s="277"/>
    </row>
    <row r="724" spans="1:20" ht="19.5" customHeight="1">
      <c r="A724" s="324"/>
      <c r="B724" s="346" t="s">
        <v>6</v>
      </c>
      <c r="C724" s="32"/>
      <c r="D724" s="43">
        <v>59</v>
      </c>
      <c r="E724" s="43">
        <v>47</v>
      </c>
      <c r="F724" s="45"/>
      <c r="G724" s="45"/>
      <c r="H724" s="45"/>
      <c r="I724" s="45"/>
      <c r="J724" s="309"/>
      <c r="K724" s="309"/>
      <c r="L724" s="309"/>
      <c r="M724" s="309"/>
      <c r="N724" s="309"/>
      <c r="O724" s="309"/>
      <c r="P724" s="309"/>
      <c r="Q724" s="309"/>
      <c r="R724" s="309"/>
      <c r="S724" s="309"/>
      <c r="T724" s="244"/>
    </row>
    <row r="725" spans="1:20" ht="19.5" customHeight="1">
      <c r="A725" s="324"/>
      <c r="B725" s="346" t="s">
        <v>98</v>
      </c>
      <c r="C725" s="32"/>
      <c r="D725" s="43">
        <v>63</v>
      </c>
      <c r="E725" s="43">
        <v>47</v>
      </c>
      <c r="F725" s="45"/>
      <c r="G725" s="45"/>
      <c r="H725" s="45"/>
      <c r="I725" s="45"/>
      <c r="J725" s="309">
        <v>40</v>
      </c>
      <c r="K725" s="309">
        <f>J725*D725/1000</f>
        <v>2.52</v>
      </c>
      <c r="L725" s="309"/>
      <c r="M725" s="309"/>
      <c r="N725" s="309"/>
      <c r="O725" s="309"/>
      <c r="P725" s="309"/>
      <c r="Q725" s="309"/>
      <c r="R725" s="309"/>
      <c r="S725" s="309"/>
      <c r="T725" s="244"/>
    </row>
    <row r="726" spans="1:20" ht="21" customHeight="1">
      <c r="A726" s="324"/>
      <c r="B726" s="346" t="s">
        <v>46</v>
      </c>
      <c r="C726" s="32"/>
      <c r="D726" s="43">
        <v>13</v>
      </c>
      <c r="E726" s="43">
        <v>11</v>
      </c>
      <c r="F726" s="45"/>
      <c r="G726" s="45"/>
      <c r="H726" s="45"/>
      <c r="I726" s="45"/>
      <c r="J726" s="309">
        <v>38.4</v>
      </c>
      <c r="K726" s="309">
        <f aca="true" t="shared" si="20" ref="K726:K731">J726*D726/1000</f>
        <v>0.4992</v>
      </c>
      <c r="L726" s="309"/>
      <c r="M726" s="309"/>
      <c r="N726" s="309"/>
      <c r="O726" s="309"/>
      <c r="P726" s="309"/>
      <c r="Q726" s="309"/>
      <c r="R726" s="309"/>
      <c r="S726" s="309"/>
      <c r="T726" s="244"/>
    </row>
    <row r="727" spans="1:20" ht="51.75" customHeight="1">
      <c r="A727" s="324"/>
      <c r="B727" s="347" t="s">
        <v>109</v>
      </c>
      <c r="C727" s="32"/>
      <c r="D727" s="43">
        <v>4.8</v>
      </c>
      <c r="E727" s="43">
        <v>4.8</v>
      </c>
      <c r="F727" s="45"/>
      <c r="G727" s="45"/>
      <c r="H727" s="45"/>
      <c r="I727" s="45"/>
      <c r="J727" s="309"/>
      <c r="K727" s="309">
        <f t="shared" si="20"/>
        <v>0</v>
      </c>
      <c r="L727" s="309"/>
      <c r="M727" s="309"/>
      <c r="N727" s="309"/>
      <c r="O727" s="309"/>
      <c r="P727" s="309"/>
      <c r="Q727" s="309"/>
      <c r="R727" s="309"/>
      <c r="S727" s="309"/>
      <c r="T727" s="244"/>
    </row>
    <row r="728" spans="1:20" ht="53.25" customHeight="1">
      <c r="A728" s="324"/>
      <c r="B728" s="347" t="s">
        <v>22</v>
      </c>
      <c r="C728" s="32"/>
      <c r="D728" s="43">
        <v>1.9</v>
      </c>
      <c r="E728" s="43">
        <v>1.9</v>
      </c>
      <c r="F728" s="45"/>
      <c r="G728" s="45"/>
      <c r="H728" s="45"/>
      <c r="I728" s="45"/>
      <c r="J728" s="309">
        <v>193.6</v>
      </c>
      <c r="K728" s="309">
        <f t="shared" si="20"/>
        <v>0.36784</v>
      </c>
      <c r="L728" s="309"/>
      <c r="M728" s="309"/>
      <c r="N728" s="309"/>
      <c r="O728" s="309"/>
      <c r="P728" s="309"/>
      <c r="Q728" s="309"/>
      <c r="R728" s="309"/>
      <c r="S728" s="309"/>
      <c r="T728" s="244"/>
    </row>
    <row r="729" spans="1:20" ht="19.5" customHeight="1">
      <c r="A729" s="324"/>
      <c r="B729" s="346" t="s">
        <v>48</v>
      </c>
      <c r="C729" s="32"/>
      <c r="D729" s="43">
        <v>2.4</v>
      </c>
      <c r="E729" s="43">
        <v>2.4</v>
      </c>
      <c r="F729" s="45"/>
      <c r="G729" s="45"/>
      <c r="H729" s="45"/>
      <c r="I729" s="45"/>
      <c r="J729" s="25">
        <v>178</v>
      </c>
      <c r="K729" s="309">
        <f t="shared" si="20"/>
        <v>0.42719999999999997</v>
      </c>
      <c r="L729" s="309"/>
      <c r="M729" s="309"/>
      <c r="N729" s="309"/>
      <c r="O729" s="309"/>
      <c r="P729" s="309"/>
      <c r="Q729" s="309"/>
      <c r="R729" s="309"/>
      <c r="S729" s="309"/>
      <c r="T729" s="244"/>
    </row>
    <row r="730" spans="1:20" ht="19.5" customHeight="1">
      <c r="A730" s="324"/>
      <c r="B730" s="346" t="s">
        <v>53</v>
      </c>
      <c r="C730" s="32"/>
      <c r="D730" s="43">
        <v>0.7</v>
      </c>
      <c r="E730" s="43">
        <v>0.7</v>
      </c>
      <c r="F730" s="45"/>
      <c r="G730" s="45"/>
      <c r="H730" s="45"/>
      <c r="I730" s="45"/>
      <c r="J730" s="309">
        <v>90.2</v>
      </c>
      <c r="K730" s="309">
        <f t="shared" si="20"/>
        <v>0.06314</v>
      </c>
      <c r="L730" s="309"/>
      <c r="M730" s="309"/>
      <c r="N730" s="309"/>
      <c r="O730" s="309"/>
      <c r="P730" s="309"/>
      <c r="Q730" s="309"/>
      <c r="R730" s="309"/>
      <c r="S730" s="309"/>
      <c r="T730" s="244"/>
    </row>
    <row r="731" spans="1:20" ht="17.25" customHeight="1">
      <c r="A731" s="324"/>
      <c r="B731" s="346" t="s">
        <v>14</v>
      </c>
      <c r="C731" s="32"/>
      <c r="D731" s="43">
        <v>0.3</v>
      </c>
      <c r="E731" s="43">
        <v>0.3</v>
      </c>
      <c r="F731" s="45"/>
      <c r="G731" s="45"/>
      <c r="H731" s="45"/>
      <c r="I731" s="45"/>
      <c r="J731" s="309">
        <v>12</v>
      </c>
      <c r="K731" s="309">
        <f t="shared" si="20"/>
        <v>0.0035999999999999995</v>
      </c>
      <c r="L731" s="309"/>
      <c r="M731" s="309"/>
      <c r="N731" s="309"/>
      <c r="O731" s="309"/>
      <c r="P731" s="309"/>
      <c r="Q731" s="309"/>
      <c r="R731" s="309"/>
      <c r="S731" s="309"/>
      <c r="T731" s="244"/>
    </row>
    <row r="732" spans="1:22" s="8" customFormat="1" ht="33.75" customHeight="1">
      <c r="A732" s="403"/>
      <c r="B732" s="348" t="s">
        <v>407</v>
      </c>
      <c r="C732" s="34" t="s">
        <v>362</v>
      </c>
      <c r="D732" s="34"/>
      <c r="E732" s="34"/>
      <c r="F732" s="34">
        <v>19.1</v>
      </c>
      <c r="G732" s="34">
        <v>9.6</v>
      </c>
      <c r="H732" s="42">
        <v>9.8</v>
      </c>
      <c r="I732" s="34">
        <v>224</v>
      </c>
      <c r="J732" s="34"/>
      <c r="K732" s="34">
        <f>SUM(K750+K748+K743+K733)</f>
        <v>52.42</v>
      </c>
      <c r="L732" s="34">
        <v>0.72</v>
      </c>
      <c r="M732" s="34">
        <v>0.06</v>
      </c>
      <c r="N732" s="34">
        <v>42.3</v>
      </c>
      <c r="O732" s="34">
        <v>26.3</v>
      </c>
      <c r="P732" s="34">
        <v>13.41</v>
      </c>
      <c r="Q732" s="34">
        <v>170</v>
      </c>
      <c r="R732" s="42">
        <v>39.8</v>
      </c>
      <c r="S732" s="34">
        <v>0.77</v>
      </c>
      <c r="T732" s="35"/>
      <c r="U732" s="35"/>
      <c r="V732" s="35"/>
    </row>
    <row r="733" spans="1:22" ht="34.5" customHeight="1">
      <c r="A733" s="401"/>
      <c r="B733" s="121" t="s">
        <v>26</v>
      </c>
      <c r="C733" s="43"/>
      <c r="D733" s="43">
        <v>170</v>
      </c>
      <c r="E733" s="43">
        <v>120</v>
      </c>
      <c r="F733" s="43"/>
      <c r="G733" s="60"/>
      <c r="H733" s="60"/>
      <c r="I733" s="43"/>
      <c r="J733" s="45">
        <v>288</v>
      </c>
      <c r="K733" s="45">
        <f>J733*D733/1000</f>
        <v>48.96</v>
      </c>
      <c r="L733" s="118"/>
      <c r="M733" s="43"/>
      <c r="N733" s="60"/>
      <c r="O733" s="60"/>
      <c r="P733" s="118"/>
      <c r="Q733" s="60"/>
      <c r="R733" s="60"/>
      <c r="S733" s="43"/>
      <c r="T733" s="44"/>
      <c r="U733" s="44"/>
      <c r="V733" s="44"/>
    </row>
    <row r="734" spans="1:22" ht="37.5" customHeight="1">
      <c r="A734" s="401"/>
      <c r="B734" s="121" t="s">
        <v>151</v>
      </c>
      <c r="C734" s="43"/>
      <c r="D734" s="43">
        <v>170</v>
      </c>
      <c r="E734" s="43">
        <v>120</v>
      </c>
      <c r="F734" s="43"/>
      <c r="G734" s="60"/>
      <c r="H734" s="60"/>
      <c r="I734" s="43"/>
      <c r="J734" s="45"/>
      <c r="K734" s="45"/>
      <c r="L734" s="118"/>
      <c r="M734" s="43"/>
      <c r="N734" s="60"/>
      <c r="O734" s="60"/>
      <c r="P734" s="118"/>
      <c r="Q734" s="60"/>
      <c r="R734" s="60"/>
      <c r="S734" s="43"/>
      <c r="T734" s="44"/>
      <c r="U734" s="44"/>
      <c r="V734" s="44"/>
    </row>
    <row r="735" spans="1:22" ht="27" customHeight="1">
      <c r="A735" s="401"/>
      <c r="B735" s="121" t="s">
        <v>152</v>
      </c>
      <c r="C735" s="43"/>
      <c r="D735" s="43">
        <v>160</v>
      </c>
      <c r="E735" s="43">
        <v>120</v>
      </c>
      <c r="F735" s="43"/>
      <c r="G735" s="60"/>
      <c r="H735" s="60"/>
      <c r="I735" s="43"/>
      <c r="J735" s="45"/>
      <c r="K735" s="45"/>
      <c r="L735" s="118"/>
      <c r="M735" s="43"/>
      <c r="N735" s="60"/>
      <c r="O735" s="60"/>
      <c r="P735" s="118"/>
      <c r="Q735" s="60"/>
      <c r="R735" s="60"/>
      <c r="S735" s="43"/>
      <c r="T735" s="44"/>
      <c r="U735" s="44"/>
      <c r="V735" s="44"/>
    </row>
    <row r="736" spans="1:22" ht="27" customHeight="1">
      <c r="A736" s="401"/>
      <c r="B736" s="121" t="s">
        <v>153</v>
      </c>
      <c r="C736" s="43"/>
      <c r="D736" s="43">
        <v>160</v>
      </c>
      <c r="E736" s="43">
        <v>120</v>
      </c>
      <c r="F736" s="43"/>
      <c r="G736" s="60"/>
      <c r="H736" s="60"/>
      <c r="I736" s="43"/>
      <c r="J736" s="45"/>
      <c r="K736" s="45"/>
      <c r="L736" s="118"/>
      <c r="M736" s="43"/>
      <c r="N736" s="60"/>
      <c r="O736" s="60"/>
      <c r="P736" s="118"/>
      <c r="Q736" s="60"/>
      <c r="R736" s="60"/>
      <c r="S736" s="43"/>
      <c r="T736" s="44"/>
      <c r="U736" s="44"/>
      <c r="V736" s="44"/>
    </row>
    <row r="737" spans="1:22" ht="27" customHeight="1">
      <c r="A737" s="401"/>
      <c r="B737" s="121" t="s">
        <v>143</v>
      </c>
      <c r="C737" s="43"/>
      <c r="D737" s="43">
        <v>207</v>
      </c>
      <c r="E737" s="43">
        <v>120</v>
      </c>
      <c r="F737" s="43"/>
      <c r="G737" s="60"/>
      <c r="H737" s="60"/>
      <c r="I737" s="43"/>
      <c r="J737" s="45"/>
      <c r="K737" s="45"/>
      <c r="L737" s="118"/>
      <c r="M737" s="43"/>
      <c r="N737" s="60"/>
      <c r="O737" s="60"/>
      <c r="P737" s="118"/>
      <c r="Q737" s="60"/>
      <c r="R737" s="60"/>
      <c r="S737" s="43"/>
      <c r="T737" s="44"/>
      <c r="U737" s="44"/>
      <c r="V737" s="44"/>
    </row>
    <row r="738" spans="1:22" ht="27" customHeight="1">
      <c r="A738" s="401"/>
      <c r="B738" s="121" t="s">
        <v>154</v>
      </c>
      <c r="C738" s="43"/>
      <c r="D738" s="43">
        <v>207</v>
      </c>
      <c r="E738" s="43">
        <v>120</v>
      </c>
      <c r="F738" s="43"/>
      <c r="G738" s="60"/>
      <c r="H738" s="60"/>
      <c r="I738" s="43"/>
      <c r="J738" s="45"/>
      <c r="K738" s="45"/>
      <c r="L738" s="118"/>
      <c r="M738" s="43"/>
      <c r="N738" s="60"/>
      <c r="O738" s="60"/>
      <c r="P738" s="118"/>
      <c r="Q738" s="60"/>
      <c r="R738" s="60"/>
      <c r="S738" s="43"/>
      <c r="T738" s="44"/>
      <c r="U738" s="44"/>
      <c r="V738" s="44"/>
    </row>
    <row r="739" spans="1:22" ht="27" customHeight="1">
      <c r="A739" s="401"/>
      <c r="B739" s="121" t="s">
        <v>40</v>
      </c>
      <c r="C739" s="43"/>
      <c r="D739" s="43">
        <v>126</v>
      </c>
      <c r="E739" s="43">
        <v>120</v>
      </c>
      <c r="F739" s="43"/>
      <c r="G739" s="60"/>
      <c r="H739" s="60"/>
      <c r="I739" s="43"/>
      <c r="J739" s="45"/>
      <c r="K739" s="45"/>
      <c r="L739" s="118"/>
      <c r="M739" s="43"/>
      <c r="N739" s="60"/>
      <c r="O739" s="60"/>
      <c r="P739" s="118"/>
      <c r="Q739" s="60"/>
      <c r="R739" s="60"/>
      <c r="S739" s="43"/>
      <c r="T739" s="44"/>
      <c r="U739" s="44"/>
      <c r="V739" s="44"/>
    </row>
    <row r="740" spans="1:22" ht="27" customHeight="1">
      <c r="A740" s="401"/>
      <c r="B740" s="121" t="s">
        <v>150</v>
      </c>
      <c r="C740" s="43"/>
      <c r="D740" s="43">
        <v>126</v>
      </c>
      <c r="E740" s="43">
        <v>120</v>
      </c>
      <c r="F740" s="43"/>
      <c r="G740" s="60"/>
      <c r="H740" s="60"/>
      <c r="I740" s="43"/>
      <c r="J740" s="45"/>
      <c r="K740" s="45"/>
      <c r="L740" s="118"/>
      <c r="M740" s="43"/>
      <c r="N740" s="60"/>
      <c r="O740" s="60"/>
      <c r="P740" s="118"/>
      <c r="Q740" s="60"/>
      <c r="R740" s="60"/>
      <c r="S740" s="43"/>
      <c r="T740" s="44"/>
      <c r="U740" s="44"/>
      <c r="V740" s="44"/>
    </row>
    <row r="741" spans="1:22" ht="27" customHeight="1">
      <c r="A741" s="401"/>
      <c r="B741" s="121" t="s">
        <v>144</v>
      </c>
      <c r="C741" s="43"/>
      <c r="D741" s="43">
        <v>162</v>
      </c>
      <c r="E741" s="43">
        <v>120</v>
      </c>
      <c r="F741" s="43"/>
      <c r="G741" s="60"/>
      <c r="H741" s="60"/>
      <c r="I741" s="43"/>
      <c r="J741" s="45"/>
      <c r="K741" s="45"/>
      <c r="L741" s="118"/>
      <c r="M741" s="43"/>
      <c r="N741" s="60"/>
      <c r="O741" s="60"/>
      <c r="P741" s="118"/>
      <c r="Q741" s="60"/>
      <c r="R741" s="60"/>
      <c r="S741" s="43"/>
      <c r="T741" s="44"/>
      <c r="U741" s="44"/>
      <c r="V741" s="44"/>
    </row>
    <row r="742" spans="1:22" ht="27" customHeight="1">
      <c r="A742" s="401"/>
      <c r="B742" s="121" t="s">
        <v>155</v>
      </c>
      <c r="C742" s="43"/>
      <c r="D742" s="43">
        <v>142</v>
      </c>
      <c r="E742" s="43">
        <v>120</v>
      </c>
      <c r="F742" s="43"/>
      <c r="G742" s="60"/>
      <c r="H742" s="60"/>
      <c r="I742" s="43"/>
      <c r="J742" s="45"/>
      <c r="K742" s="45"/>
      <c r="L742" s="118"/>
      <c r="M742" s="43"/>
      <c r="N742" s="60"/>
      <c r="O742" s="60"/>
      <c r="P742" s="118"/>
      <c r="Q742" s="60"/>
      <c r="R742" s="60"/>
      <c r="S742" s="43"/>
      <c r="T742" s="44"/>
      <c r="U742" s="44"/>
      <c r="V742" s="44"/>
    </row>
    <row r="743" spans="1:22" ht="28.5" customHeight="1">
      <c r="A743" s="401"/>
      <c r="B743" s="344" t="s">
        <v>47</v>
      </c>
      <c r="C743" s="34"/>
      <c r="D743" s="73">
        <v>5</v>
      </c>
      <c r="E743" s="73">
        <v>5</v>
      </c>
      <c r="F743" s="45"/>
      <c r="G743" s="45"/>
      <c r="H743" s="45"/>
      <c r="I743" s="45"/>
      <c r="J743" s="45">
        <v>38.4</v>
      </c>
      <c r="K743" s="45">
        <f>J743*D743/1000</f>
        <v>0.192</v>
      </c>
      <c r="L743" s="45"/>
      <c r="M743" s="45"/>
      <c r="N743" s="45"/>
      <c r="O743" s="45"/>
      <c r="P743" s="45"/>
      <c r="Q743" s="45"/>
      <c r="R743" s="45"/>
      <c r="S743" s="45"/>
      <c r="T743" s="44"/>
      <c r="U743" s="44"/>
      <c r="V743" s="44"/>
    </row>
    <row r="744" spans="1:22" ht="28.5" customHeight="1">
      <c r="A744" s="401"/>
      <c r="B744" s="344" t="s">
        <v>48</v>
      </c>
      <c r="C744" s="34"/>
      <c r="D744" s="73">
        <v>5</v>
      </c>
      <c r="E744" s="73">
        <v>5</v>
      </c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4"/>
      <c r="U744" s="44"/>
      <c r="V744" s="44"/>
    </row>
    <row r="745" spans="1:22" ht="28.5" customHeight="1">
      <c r="A745" s="401"/>
      <c r="B745" s="344" t="s">
        <v>14</v>
      </c>
      <c r="C745" s="34"/>
      <c r="D745" s="73">
        <v>1</v>
      </c>
      <c r="E745" s="73">
        <v>1</v>
      </c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4"/>
      <c r="U745" s="44"/>
      <c r="V745" s="44"/>
    </row>
    <row r="746" spans="1:22" s="278" customFormat="1" ht="28.5" customHeight="1">
      <c r="A746" s="535"/>
      <c r="B746" s="536" t="s">
        <v>363</v>
      </c>
      <c r="C746" s="537"/>
      <c r="D746" s="538"/>
      <c r="E746" s="538">
        <v>20</v>
      </c>
      <c r="F746" s="280"/>
      <c r="G746" s="280"/>
      <c r="H746" s="280"/>
      <c r="I746" s="280"/>
      <c r="J746" s="280"/>
      <c r="K746" s="280"/>
      <c r="L746" s="280"/>
      <c r="M746" s="280"/>
      <c r="N746" s="280"/>
      <c r="O746" s="280"/>
      <c r="P746" s="280"/>
      <c r="Q746" s="280"/>
      <c r="R746" s="280"/>
      <c r="S746" s="280"/>
      <c r="T746" s="488"/>
      <c r="U746" s="488"/>
      <c r="V746" s="488"/>
    </row>
    <row r="747" spans="1:22" ht="28.5" customHeight="1">
      <c r="A747" s="401"/>
      <c r="B747" s="344" t="s">
        <v>88</v>
      </c>
      <c r="C747" s="34"/>
      <c r="D747" s="73">
        <v>5</v>
      </c>
      <c r="E747" s="73">
        <v>5</v>
      </c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4"/>
      <c r="U747" s="44"/>
      <c r="V747" s="44"/>
    </row>
    <row r="748" spans="1:22" ht="30.75" customHeight="1">
      <c r="A748" s="401"/>
      <c r="B748" s="344" t="s">
        <v>47</v>
      </c>
      <c r="C748" s="34"/>
      <c r="D748" s="73">
        <v>1.5</v>
      </c>
      <c r="E748" s="73">
        <v>1.5</v>
      </c>
      <c r="F748" s="45"/>
      <c r="G748" s="45"/>
      <c r="H748" s="45"/>
      <c r="I748" s="45"/>
      <c r="J748" s="45">
        <v>12</v>
      </c>
      <c r="K748" s="45">
        <f>J748*D748/1000</f>
        <v>0.018</v>
      </c>
      <c r="L748" s="45"/>
      <c r="M748" s="45"/>
      <c r="N748" s="45"/>
      <c r="O748" s="45"/>
      <c r="P748" s="45"/>
      <c r="Q748" s="45"/>
      <c r="R748" s="45"/>
      <c r="S748" s="45"/>
      <c r="T748" s="44"/>
      <c r="U748" s="44"/>
      <c r="V748" s="44"/>
    </row>
    <row r="749" spans="1:22" ht="30.75" customHeight="1">
      <c r="A749" s="401"/>
      <c r="B749" s="344" t="s">
        <v>45</v>
      </c>
      <c r="C749" s="34"/>
      <c r="D749" s="73">
        <v>15</v>
      </c>
      <c r="E749" s="73">
        <v>15</v>
      </c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4"/>
      <c r="U749" s="44"/>
      <c r="V749" s="44"/>
    </row>
    <row r="750" spans="1:22" ht="26.25" customHeight="1">
      <c r="A750" s="401"/>
      <c r="B750" s="344" t="s">
        <v>49</v>
      </c>
      <c r="C750" s="34"/>
      <c r="D750" s="73">
        <v>5</v>
      </c>
      <c r="E750" s="73">
        <v>5</v>
      </c>
      <c r="F750" s="45"/>
      <c r="G750" s="45"/>
      <c r="H750" s="45"/>
      <c r="I750" s="45"/>
      <c r="J750" s="45">
        <v>650</v>
      </c>
      <c r="K750" s="45">
        <f>J750*D750/1000</f>
        <v>3.25</v>
      </c>
      <c r="L750" s="45"/>
      <c r="M750" s="45"/>
      <c r="N750" s="45"/>
      <c r="O750" s="45"/>
      <c r="P750" s="45"/>
      <c r="Q750" s="45"/>
      <c r="R750" s="45"/>
      <c r="S750" s="45"/>
      <c r="T750" s="44"/>
      <c r="U750" s="44"/>
      <c r="V750" s="44"/>
    </row>
    <row r="751" spans="1:22" ht="26.25" customHeight="1">
      <c r="A751" s="507"/>
      <c r="B751" s="344" t="s">
        <v>14</v>
      </c>
      <c r="C751" s="34"/>
      <c r="D751" s="73">
        <v>0.2</v>
      </c>
      <c r="E751" s="73">
        <v>0.2</v>
      </c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4"/>
      <c r="U751" s="44"/>
      <c r="V751" s="44"/>
    </row>
    <row r="752" spans="1:22" ht="26.25" customHeight="1">
      <c r="A752" s="507"/>
      <c r="B752" s="344" t="s">
        <v>364</v>
      </c>
      <c r="C752" s="34"/>
      <c r="D752" s="73">
        <v>8</v>
      </c>
      <c r="E752" s="73">
        <v>8</v>
      </c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4"/>
      <c r="U752" s="44"/>
      <c r="V752" s="44"/>
    </row>
    <row r="753" spans="2:205" s="12" customFormat="1" ht="30" customHeight="1">
      <c r="B753" s="89" t="s">
        <v>208</v>
      </c>
      <c r="C753" s="26">
        <v>180</v>
      </c>
      <c r="D753" s="26"/>
      <c r="E753" s="26"/>
      <c r="F753" s="26">
        <v>4.3</v>
      </c>
      <c r="G753" s="26">
        <v>5.2</v>
      </c>
      <c r="H753" s="26">
        <v>45.7</v>
      </c>
      <c r="I753" s="26">
        <v>229</v>
      </c>
      <c r="J753" s="26"/>
      <c r="K753" s="26">
        <f>SUM(K754:K757)</f>
        <v>8.898</v>
      </c>
      <c r="L753" s="23">
        <v>0</v>
      </c>
      <c r="M753" s="26">
        <v>0.02</v>
      </c>
      <c r="N753" s="26">
        <v>0</v>
      </c>
      <c r="O753" s="26">
        <v>0.36</v>
      </c>
      <c r="P753" s="23">
        <v>141</v>
      </c>
      <c r="Q753" s="26">
        <v>402</v>
      </c>
      <c r="R753" s="26">
        <v>86</v>
      </c>
      <c r="S753" s="26">
        <v>4.9</v>
      </c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U753" s="11"/>
      <c r="AV753" s="11"/>
      <c r="AW753" s="11"/>
      <c r="AX753" s="11"/>
      <c r="AY753" s="11"/>
      <c r="AZ753" s="11"/>
      <c r="BA753" s="11"/>
      <c r="BB753" s="11"/>
      <c r="BC753" s="11"/>
      <c r="BD753" s="11"/>
      <c r="BE753" s="11"/>
      <c r="BF753" s="11"/>
      <c r="BG753" s="11"/>
      <c r="BH753" s="11"/>
      <c r="BI753" s="11"/>
      <c r="BJ753" s="11"/>
      <c r="BK753" s="11"/>
      <c r="BL753" s="11"/>
      <c r="BM753" s="11"/>
      <c r="BN753" s="11"/>
      <c r="BO753" s="11"/>
      <c r="BP753" s="11"/>
      <c r="BQ753" s="11"/>
      <c r="BR753" s="11"/>
      <c r="BS753" s="11"/>
      <c r="BT753" s="11"/>
      <c r="BU753" s="11"/>
      <c r="BV753" s="11"/>
      <c r="BW753" s="11"/>
      <c r="BX753" s="11"/>
      <c r="BY753" s="11"/>
      <c r="BZ753" s="11"/>
      <c r="CA753" s="11"/>
      <c r="CB753" s="11"/>
      <c r="CC753" s="11"/>
      <c r="CD753" s="11"/>
      <c r="CE753" s="11"/>
      <c r="CF753" s="11"/>
      <c r="CG753" s="11"/>
      <c r="CH753" s="11"/>
      <c r="CI753" s="11"/>
      <c r="CJ753" s="11"/>
      <c r="CK753" s="11"/>
      <c r="CL753" s="11"/>
      <c r="CM753" s="11"/>
      <c r="CN753" s="11"/>
      <c r="CO753" s="11"/>
      <c r="CP753" s="11"/>
      <c r="CQ753" s="11"/>
      <c r="CR753" s="11"/>
      <c r="CS753" s="11"/>
      <c r="CT753" s="11"/>
      <c r="CU753" s="11"/>
      <c r="CV753" s="11"/>
      <c r="CW753" s="11"/>
      <c r="CX753" s="11"/>
      <c r="CY753" s="11"/>
      <c r="CZ753" s="11"/>
      <c r="DA753" s="11"/>
      <c r="DB753" s="11"/>
      <c r="DC753" s="11"/>
      <c r="DD753" s="11"/>
      <c r="DE753" s="11"/>
      <c r="DF753" s="11"/>
      <c r="DG753" s="11"/>
      <c r="DH753" s="11"/>
      <c r="DI753" s="11"/>
      <c r="DJ753" s="11"/>
      <c r="DK753" s="11"/>
      <c r="DL753" s="11"/>
      <c r="DM753" s="11"/>
      <c r="DN753" s="11"/>
      <c r="DO753" s="11"/>
      <c r="DP753" s="11"/>
      <c r="DQ753" s="11"/>
      <c r="DR753" s="11"/>
      <c r="DS753" s="11"/>
      <c r="DT753" s="11"/>
      <c r="DU753" s="11"/>
      <c r="DV753" s="11"/>
      <c r="DW753" s="11"/>
      <c r="DX753" s="11"/>
      <c r="DY753" s="11"/>
      <c r="DZ753" s="11"/>
      <c r="EA753" s="11"/>
      <c r="EB753" s="11"/>
      <c r="EC753" s="11"/>
      <c r="ED753" s="11"/>
      <c r="EE753" s="11"/>
      <c r="EF753" s="11"/>
      <c r="EG753" s="11"/>
      <c r="EH753" s="11"/>
      <c r="EI753" s="11"/>
      <c r="EJ753" s="11"/>
      <c r="EK753" s="11"/>
      <c r="EL753" s="11"/>
      <c r="EM753" s="11"/>
      <c r="EN753" s="11"/>
      <c r="EO753" s="11"/>
      <c r="EP753" s="11"/>
      <c r="EQ753" s="11"/>
      <c r="ER753" s="11"/>
      <c r="ES753" s="11"/>
      <c r="ET753" s="11"/>
      <c r="EU753" s="11"/>
      <c r="EV753" s="11"/>
      <c r="EW753" s="11"/>
      <c r="EX753" s="11"/>
      <c r="EY753" s="11"/>
      <c r="EZ753" s="11"/>
      <c r="FA753" s="11"/>
      <c r="FB753" s="11"/>
      <c r="FC753" s="11"/>
      <c r="FD753" s="11"/>
      <c r="FE753" s="11"/>
      <c r="FF753" s="11"/>
      <c r="FG753" s="11"/>
      <c r="FH753" s="11"/>
      <c r="FI753" s="11"/>
      <c r="FJ753" s="11"/>
      <c r="FK753" s="11"/>
      <c r="FL753" s="11"/>
      <c r="FM753" s="11"/>
      <c r="FN753" s="11"/>
      <c r="FO753" s="11"/>
      <c r="FP753" s="11"/>
      <c r="FQ753" s="11"/>
      <c r="FR753" s="11"/>
      <c r="FS753" s="11"/>
      <c r="FT753" s="11"/>
      <c r="FU753" s="11"/>
      <c r="FV753" s="11"/>
      <c r="FW753" s="11"/>
      <c r="FX753" s="11"/>
      <c r="FY753" s="11"/>
      <c r="FZ753" s="11"/>
      <c r="GA753" s="11"/>
      <c r="GB753" s="11"/>
      <c r="GC753" s="11"/>
      <c r="GD753" s="11"/>
      <c r="GE753" s="11"/>
      <c r="GF753" s="11"/>
      <c r="GG753" s="11"/>
      <c r="GH753" s="11"/>
      <c r="GI753" s="11"/>
      <c r="GJ753" s="11"/>
      <c r="GK753" s="11"/>
      <c r="GL753" s="11"/>
      <c r="GM753" s="11"/>
      <c r="GN753" s="11"/>
      <c r="GO753" s="11"/>
      <c r="GP753" s="11"/>
      <c r="GQ753" s="11"/>
      <c r="GR753" s="11"/>
      <c r="GS753" s="11"/>
      <c r="GT753" s="11"/>
      <c r="GU753" s="11"/>
      <c r="GV753" s="11"/>
      <c r="GW753" s="11"/>
    </row>
    <row r="754" spans="2:205" s="37" customFormat="1" ht="23.25" customHeight="1">
      <c r="B754" s="136" t="s">
        <v>94</v>
      </c>
      <c r="C754" s="26"/>
      <c r="D754" s="28">
        <v>63</v>
      </c>
      <c r="E754" s="28">
        <v>63</v>
      </c>
      <c r="F754" s="29"/>
      <c r="G754" s="29"/>
      <c r="H754" s="29"/>
      <c r="I754" s="29"/>
      <c r="J754" s="29">
        <v>79.2</v>
      </c>
      <c r="K754" s="29">
        <f>J754*D754/1000</f>
        <v>4.9896</v>
      </c>
      <c r="L754" s="29"/>
      <c r="M754" s="29"/>
      <c r="N754" s="29"/>
      <c r="O754" s="29"/>
      <c r="P754" s="29"/>
      <c r="Q754" s="29"/>
      <c r="R754" s="29"/>
      <c r="S754" s="29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  <c r="EZ754" s="1"/>
      <c r="FA754" s="1"/>
      <c r="FB754" s="1"/>
      <c r="FC754" s="1"/>
      <c r="FD754" s="1"/>
      <c r="FE754" s="1"/>
      <c r="FF754" s="1"/>
      <c r="FG754" s="1"/>
      <c r="FH754" s="1"/>
      <c r="FI754" s="1"/>
      <c r="FJ754" s="1"/>
      <c r="FK754" s="1"/>
      <c r="FL754" s="1"/>
      <c r="FM754" s="1"/>
      <c r="FN754" s="1"/>
      <c r="FO754" s="1"/>
      <c r="FP754" s="1"/>
      <c r="FQ754" s="1"/>
      <c r="FR754" s="1"/>
      <c r="FS754" s="1"/>
      <c r="FT754" s="1"/>
      <c r="FU754" s="1"/>
      <c r="FV754" s="1"/>
      <c r="FW754" s="1"/>
      <c r="FX754" s="1"/>
      <c r="FY754" s="1"/>
      <c r="FZ754" s="1"/>
      <c r="GA754" s="1"/>
      <c r="GB754" s="1"/>
      <c r="GC754" s="1"/>
      <c r="GD754" s="1"/>
      <c r="GE754" s="1"/>
      <c r="GF754" s="1"/>
      <c r="GG754" s="1"/>
      <c r="GH754" s="1"/>
      <c r="GI754" s="1"/>
      <c r="GJ754" s="1"/>
      <c r="GK754" s="1"/>
      <c r="GL754" s="1"/>
      <c r="GM754" s="1"/>
      <c r="GN754" s="1"/>
      <c r="GO754" s="1"/>
      <c r="GP754" s="1"/>
      <c r="GQ754" s="1"/>
      <c r="GR754" s="1"/>
      <c r="GS754" s="1"/>
      <c r="GT754" s="1"/>
      <c r="GU754" s="1"/>
      <c r="GV754" s="1"/>
      <c r="GW754" s="1"/>
    </row>
    <row r="755" spans="2:205" s="37" customFormat="1" ht="24" customHeight="1">
      <c r="B755" s="136" t="s">
        <v>45</v>
      </c>
      <c r="C755" s="26"/>
      <c r="D755" s="28">
        <v>132</v>
      </c>
      <c r="E755" s="28">
        <v>132</v>
      </c>
      <c r="F755" s="29"/>
      <c r="G755" s="29"/>
      <c r="H755" s="29"/>
      <c r="I755" s="29"/>
      <c r="J755" s="29"/>
      <c r="K755" s="29">
        <f>J755*D755/1000</f>
        <v>0</v>
      </c>
      <c r="L755" s="29"/>
      <c r="M755" s="29"/>
      <c r="N755" s="29"/>
      <c r="O755" s="29"/>
      <c r="P755" s="29"/>
      <c r="Q755" s="29"/>
      <c r="R755" s="29"/>
      <c r="S755" s="29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  <c r="EV755" s="1"/>
      <c r="EW755" s="1"/>
      <c r="EX755" s="1"/>
      <c r="EY755" s="1"/>
      <c r="EZ755" s="1"/>
      <c r="FA755" s="1"/>
      <c r="FB755" s="1"/>
      <c r="FC755" s="1"/>
      <c r="FD755" s="1"/>
      <c r="FE755" s="1"/>
      <c r="FF755" s="1"/>
      <c r="FG755" s="1"/>
      <c r="FH755" s="1"/>
      <c r="FI755" s="1"/>
      <c r="FJ755" s="1"/>
      <c r="FK755" s="1"/>
      <c r="FL755" s="1"/>
      <c r="FM755" s="1"/>
      <c r="FN755" s="1"/>
      <c r="FO755" s="1"/>
      <c r="FP755" s="1"/>
      <c r="FQ755" s="1"/>
      <c r="FR755" s="1"/>
      <c r="FS755" s="1"/>
      <c r="FT755" s="1"/>
      <c r="FU755" s="1"/>
      <c r="FV755" s="1"/>
      <c r="FW755" s="1"/>
      <c r="FX755" s="1"/>
      <c r="FY755" s="1"/>
      <c r="FZ755" s="1"/>
      <c r="GA755" s="1"/>
      <c r="GB755" s="1"/>
      <c r="GC755" s="1"/>
      <c r="GD755" s="1"/>
      <c r="GE755" s="1"/>
      <c r="GF755" s="1"/>
      <c r="GG755" s="1"/>
      <c r="GH755" s="1"/>
      <c r="GI755" s="1"/>
      <c r="GJ755" s="1"/>
      <c r="GK755" s="1"/>
      <c r="GL755" s="1"/>
      <c r="GM755" s="1"/>
      <c r="GN755" s="1"/>
      <c r="GO755" s="1"/>
      <c r="GP755" s="1"/>
      <c r="GQ755" s="1"/>
      <c r="GR755" s="1"/>
      <c r="GS755" s="1"/>
      <c r="GT755" s="1"/>
      <c r="GU755" s="1"/>
      <c r="GV755" s="1"/>
      <c r="GW755" s="1"/>
    </row>
    <row r="756" spans="2:205" s="37" customFormat="1" ht="33.75" customHeight="1">
      <c r="B756" s="136" t="s">
        <v>49</v>
      </c>
      <c r="C756" s="26"/>
      <c r="D756" s="28">
        <v>6</v>
      </c>
      <c r="E756" s="28">
        <v>6</v>
      </c>
      <c r="F756" s="29"/>
      <c r="G756" s="29"/>
      <c r="H756" s="29"/>
      <c r="I756" s="29"/>
      <c r="J756" s="29">
        <v>650</v>
      </c>
      <c r="K756" s="29">
        <f>J756*D756/1000</f>
        <v>3.9</v>
      </c>
      <c r="L756" s="29"/>
      <c r="M756" s="29"/>
      <c r="N756" s="29"/>
      <c r="O756" s="29"/>
      <c r="P756" s="29"/>
      <c r="Q756" s="29"/>
      <c r="R756" s="29"/>
      <c r="S756" s="29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  <c r="EW756" s="1"/>
      <c r="EX756" s="1"/>
      <c r="EY756" s="1"/>
      <c r="EZ756" s="1"/>
      <c r="FA756" s="1"/>
      <c r="FB756" s="1"/>
      <c r="FC756" s="1"/>
      <c r="FD756" s="1"/>
      <c r="FE756" s="1"/>
      <c r="FF756" s="1"/>
      <c r="FG756" s="1"/>
      <c r="FH756" s="1"/>
      <c r="FI756" s="1"/>
      <c r="FJ756" s="1"/>
      <c r="FK756" s="1"/>
      <c r="FL756" s="1"/>
      <c r="FM756" s="1"/>
      <c r="FN756" s="1"/>
      <c r="FO756" s="1"/>
      <c r="FP756" s="1"/>
      <c r="FQ756" s="1"/>
      <c r="FR756" s="1"/>
      <c r="FS756" s="1"/>
      <c r="FT756" s="1"/>
      <c r="FU756" s="1"/>
      <c r="FV756" s="1"/>
      <c r="FW756" s="1"/>
      <c r="FX756" s="1"/>
      <c r="FY756" s="1"/>
      <c r="FZ756" s="1"/>
      <c r="GA756" s="1"/>
      <c r="GB756" s="1"/>
      <c r="GC756" s="1"/>
      <c r="GD756" s="1"/>
      <c r="GE756" s="1"/>
      <c r="GF756" s="1"/>
      <c r="GG756" s="1"/>
      <c r="GH756" s="1"/>
      <c r="GI756" s="1"/>
      <c r="GJ756" s="1"/>
      <c r="GK756" s="1"/>
      <c r="GL756" s="1"/>
      <c r="GM756" s="1"/>
      <c r="GN756" s="1"/>
      <c r="GO756" s="1"/>
      <c r="GP756" s="1"/>
      <c r="GQ756" s="1"/>
      <c r="GR756" s="1"/>
      <c r="GS756" s="1"/>
      <c r="GT756" s="1"/>
      <c r="GU756" s="1"/>
      <c r="GV756" s="1"/>
      <c r="GW756" s="1"/>
    </row>
    <row r="757" spans="2:205" s="37" customFormat="1" ht="24" customHeight="1">
      <c r="B757" s="98" t="s">
        <v>17</v>
      </c>
      <c r="C757" s="26"/>
      <c r="D757" s="28">
        <v>0.7</v>
      </c>
      <c r="E757" s="28">
        <v>0.7</v>
      </c>
      <c r="F757" s="29"/>
      <c r="G757" s="29"/>
      <c r="H757" s="29"/>
      <c r="I757" s="29"/>
      <c r="J757" s="29">
        <v>12</v>
      </c>
      <c r="K757" s="29">
        <f>J757*D757/1000</f>
        <v>0.008399999999999998</v>
      </c>
      <c r="L757" s="29"/>
      <c r="M757" s="29"/>
      <c r="N757" s="29"/>
      <c r="O757" s="29"/>
      <c r="P757" s="29"/>
      <c r="Q757" s="29"/>
      <c r="R757" s="29"/>
      <c r="S757" s="29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  <c r="EZ757" s="1"/>
      <c r="FA757" s="1"/>
      <c r="FB757" s="1"/>
      <c r="FC757" s="1"/>
      <c r="FD757" s="1"/>
      <c r="FE757" s="1"/>
      <c r="FF757" s="1"/>
      <c r="FG757" s="1"/>
      <c r="FH757" s="1"/>
      <c r="FI757" s="1"/>
      <c r="FJ757" s="1"/>
      <c r="FK757" s="1"/>
      <c r="FL757" s="1"/>
      <c r="FM757" s="1"/>
      <c r="FN757" s="1"/>
      <c r="FO757" s="1"/>
      <c r="FP757" s="1"/>
      <c r="FQ757" s="1"/>
      <c r="FR757" s="1"/>
      <c r="FS757" s="1"/>
      <c r="FT757" s="1"/>
      <c r="FU757" s="1"/>
      <c r="FV757" s="1"/>
      <c r="FW757" s="1"/>
      <c r="FX757" s="1"/>
      <c r="FY757" s="1"/>
      <c r="FZ757" s="1"/>
      <c r="GA757" s="1"/>
      <c r="GB757" s="1"/>
      <c r="GC757" s="1"/>
      <c r="GD757" s="1"/>
      <c r="GE757" s="1"/>
      <c r="GF757" s="1"/>
      <c r="GG757" s="1"/>
      <c r="GH757" s="1"/>
      <c r="GI757" s="1"/>
      <c r="GJ757" s="1"/>
      <c r="GK757" s="1"/>
      <c r="GL757" s="1"/>
      <c r="GM757" s="1"/>
      <c r="GN757" s="1"/>
      <c r="GO757" s="1"/>
      <c r="GP757" s="1"/>
      <c r="GQ757" s="1"/>
      <c r="GR757" s="1"/>
      <c r="GS757" s="1"/>
      <c r="GT757" s="1"/>
      <c r="GU757" s="1"/>
      <c r="GV757" s="1"/>
      <c r="GW757" s="1"/>
    </row>
    <row r="758" spans="2:21" s="35" customFormat="1" ht="31.5">
      <c r="B758" s="106" t="s">
        <v>335</v>
      </c>
      <c r="C758" s="32">
        <v>200</v>
      </c>
      <c r="D758" s="32"/>
      <c r="E758" s="32"/>
      <c r="F758" s="32">
        <v>0.2</v>
      </c>
      <c r="G758" s="32">
        <v>1.8</v>
      </c>
      <c r="H758" s="33">
        <v>15.1</v>
      </c>
      <c r="I758" s="32">
        <v>65</v>
      </c>
      <c r="J758" s="32"/>
      <c r="K758" s="33">
        <f>SUM(K759:K762)</f>
        <v>8.05125</v>
      </c>
      <c r="L758" s="32">
        <v>100</v>
      </c>
      <c r="M758" s="32">
        <v>0.02</v>
      </c>
      <c r="N758" s="69">
        <v>0</v>
      </c>
      <c r="O758" s="32">
        <v>0.8</v>
      </c>
      <c r="P758" s="47">
        <v>21.3</v>
      </c>
      <c r="Q758" s="47">
        <v>3.4</v>
      </c>
      <c r="R758" s="32">
        <v>3.4</v>
      </c>
      <c r="S758" s="32">
        <v>0.6</v>
      </c>
      <c r="T758" s="498"/>
      <c r="U758" s="499"/>
    </row>
    <row r="759" spans="2:19" ht="33.75" customHeight="1">
      <c r="B759" s="121" t="s">
        <v>96</v>
      </c>
      <c r="C759" s="32"/>
      <c r="D759" s="43">
        <v>10</v>
      </c>
      <c r="E759" s="43">
        <v>10</v>
      </c>
      <c r="F759" s="45"/>
      <c r="G759" s="45"/>
      <c r="H759" s="45"/>
      <c r="I759" s="45"/>
      <c r="J759" s="43">
        <v>400</v>
      </c>
      <c r="K759" s="43">
        <f>J759*D759/1000</f>
        <v>4</v>
      </c>
      <c r="L759" s="45"/>
      <c r="M759" s="45"/>
      <c r="N759" s="114"/>
      <c r="O759" s="45"/>
      <c r="P759" s="115"/>
      <c r="Q759" s="115"/>
      <c r="R759" s="45"/>
      <c r="S759" s="45"/>
    </row>
    <row r="760" spans="2:19" ht="33.75" customHeight="1">
      <c r="B760" s="116" t="s">
        <v>103</v>
      </c>
      <c r="C760" s="32"/>
      <c r="D760" s="43">
        <v>28.5</v>
      </c>
      <c r="E760" s="43">
        <v>25</v>
      </c>
      <c r="F760" s="45"/>
      <c r="G760" s="45"/>
      <c r="H760" s="45"/>
      <c r="I760" s="45"/>
      <c r="J760" s="43">
        <v>110.5</v>
      </c>
      <c r="K760" s="43">
        <f>J760*D760/1000</f>
        <v>3.14925</v>
      </c>
      <c r="L760" s="45"/>
      <c r="M760" s="45"/>
      <c r="N760" s="114"/>
      <c r="O760" s="45"/>
      <c r="P760" s="115"/>
      <c r="Q760" s="115"/>
      <c r="R760" s="45"/>
      <c r="S760" s="45"/>
    </row>
    <row r="761" spans="2:19" ht="33.75" customHeight="1">
      <c r="B761" s="116" t="s">
        <v>45</v>
      </c>
      <c r="C761" s="32"/>
      <c r="D761" s="43">
        <v>183</v>
      </c>
      <c r="E761" s="43">
        <v>183</v>
      </c>
      <c r="F761" s="45"/>
      <c r="G761" s="45"/>
      <c r="H761" s="45"/>
      <c r="I761" s="45"/>
      <c r="J761" s="43"/>
      <c r="K761" s="43">
        <f>J761*D761/1000</f>
        <v>0</v>
      </c>
      <c r="L761" s="45"/>
      <c r="M761" s="45"/>
      <c r="N761" s="114"/>
      <c r="O761" s="45"/>
      <c r="P761" s="115"/>
      <c r="Q761" s="115"/>
      <c r="R761" s="45"/>
      <c r="S761" s="45"/>
    </row>
    <row r="762" spans="2:19" ht="24" customHeight="1">
      <c r="B762" s="116" t="s">
        <v>53</v>
      </c>
      <c r="C762" s="32"/>
      <c r="D762" s="43">
        <v>10</v>
      </c>
      <c r="E762" s="124">
        <v>10</v>
      </c>
      <c r="F762" s="123"/>
      <c r="G762" s="123"/>
      <c r="H762" s="123"/>
      <c r="I762" s="45"/>
      <c r="J762" s="124">
        <v>90.2</v>
      </c>
      <c r="K762" s="43">
        <f>J762*D762/1000</f>
        <v>0.902</v>
      </c>
      <c r="L762" s="130"/>
      <c r="M762" s="45"/>
      <c r="N762" s="131"/>
      <c r="O762" s="45"/>
      <c r="P762" s="132"/>
      <c r="Q762" s="115"/>
      <c r="R762" s="123"/>
      <c r="S762" s="45"/>
    </row>
    <row r="763" spans="1:19" s="35" customFormat="1" ht="24.75" customHeight="1">
      <c r="A763" s="399"/>
      <c r="B763" s="86" t="s">
        <v>165</v>
      </c>
      <c r="C763" s="53">
        <v>40</v>
      </c>
      <c r="D763" s="53"/>
      <c r="E763" s="53"/>
      <c r="F763" s="54">
        <v>3.16</v>
      </c>
      <c r="G763" s="54">
        <v>0.4</v>
      </c>
      <c r="H763" s="54">
        <v>19.4</v>
      </c>
      <c r="I763" s="55">
        <v>95</v>
      </c>
      <c r="J763" s="55">
        <v>58</v>
      </c>
      <c r="K763" s="32">
        <f>J763*C763/1000</f>
        <v>2.32</v>
      </c>
      <c r="L763" s="42">
        <v>0</v>
      </c>
      <c r="M763" s="32">
        <v>0.05</v>
      </c>
      <c r="N763" s="78">
        <v>0</v>
      </c>
      <c r="O763" s="32">
        <v>0.5</v>
      </c>
      <c r="P763" s="74">
        <v>9.2</v>
      </c>
      <c r="Q763" s="47">
        <v>35.7</v>
      </c>
      <c r="R763" s="55">
        <v>13.2</v>
      </c>
      <c r="S763" s="32">
        <v>0.8</v>
      </c>
    </row>
    <row r="764" spans="2:19" s="44" customFormat="1" ht="29.25" customHeight="1">
      <c r="B764" s="87" t="s">
        <v>392</v>
      </c>
      <c r="C764" s="32">
        <v>20</v>
      </c>
      <c r="D764" s="43"/>
      <c r="E764" s="43"/>
      <c r="F764" s="32">
        <v>1.4</v>
      </c>
      <c r="G764" s="32">
        <v>0.24</v>
      </c>
      <c r="H764" s="32">
        <v>7.8</v>
      </c>
      <c r="I764" s="69">
        <v>40</v>
      </c>
      <c r="J764" s="32">
        <v>57</v>
      </c>
      <c r="K764" s="32">
        <f>J764*C764/1000</f>
        <v>1.14</v>
      </c>
      <c r="L764" s="42">
        <v>0</v>
      </c>
      <c r="M764" s="32">
        <v>0.04</v>
      </c>
      <c r="N764" s="78">
        <v>0</v>
      </c>
      <c r="O764" s="32">
        <v>0.28</v>
      </c>
      <c r="P764" s="74">
        <v>5.8</v>
      </c>
      <c r="Q764" s="47">
        <v>30</v>
      </c>
      <c r="R764" s="33">
        <v>9.4</v>
      </c>
      <c r="S764" s="32">
        <v>0.78</v>
      </c>
    </row>
    <row r="765" spans="1:20" s="5" customFormat="1" ht="26.25" customHeight="1">
      <c r="A765" s="432" t="s">
        <v>395</v>
      </c>
      <c r="B765" s="274"/>
      <c r="C765" s="434">
        <v>620</v>
      </c>
      <c r="D765" s="434"/>
      <c r="E765" s="435"/>
      <c r="F765" s="469">
        <f>SUM(F723+F732+F753+F758+F763+F764)</f>
        <v>29.26</v>
      </c>
      <c r="G765" s="469">
        <f aca="true" t="shared" si="21" ref="G765:S765">SUM(G723+G732+G753+G758+G763+G764)</f>
        <v>20.339999999999996</v>
      </c>
      <c r="H765" s="469">
        <f t="shared" si="21"/>
        <v>103.8</v>
      </c>
      <c r="I765" s="469">
        <f t="shared" si="21"/>
        <v>710</v>
      </c>
      <c r="J765" s="469">
        <f t="shared" si="21"/>
        <v>115</v>
      </c>
      <c r="K765" s="469">
        <f t="shared" si="21"/>
        <v>76.71023</v>
      </c>
      <c r="L765" s="469">
        <f t="shared" si="21"/>
        <v>105.22</v>
      </c>
      <c r="M765" s="469">
        <f t="shared" si="21"/>
        <v>0.21000000000000002</v>
      </c>
      <c r="N765" s="469">
        <f t="shared" si="21"/>
        <v>57.3</v>
      </c>
      <c r="O765" s="469">
        <f t="shared" si="21"/>
        <v>30.540000000000003</v>
      </c>
      <c r="P765" s="469">
        <f t="shared" si="21"/>
        <v>229.71</v>
      </c>
      <c r="Q765" s="469">
        <f t="shared" si="21"/>
        <v>691.1</v>
      </c>
      <c r="R765" s="469">
        <f t="shared" si="21"/>
        <v>175.8</v>
      </c>
      <c r="S765" s="469">
        <f t="shared" si="21"/>
        <v>9.18</v>
      </c>
      <c r="T765" s="437"/>
    </row>
    <row r="766" spans="1:20" ht="36" customHeight="1">
      <c r="A766" s="571"/>
      <c r="B766" s="572"/>
      <c r="C766" s="573"/>
      <c r="D766" s="574"/>
      <c r="E766" s="574"/>
      <c r="F766" s="574"/>
      <c r="G766" s="574"/>
      <c r="H766" s="574"/>
      <c r="I766" s="575"/>
      <c r="J766" s="267"/>
      <c r="K766" s="267"/>
      <c r="L766" s="268" t="s">
        <v>63</v>
      </c>
      <c r="M766" s="269"/>
      <c r="N766" s="269"/>
      <c r="O766" s="269"/>
      <c r="P766" s="269"/>
      <c r="Q766" s="269"/>
      <c r="R766" s="269"/>
      <c r="S766" s="270"/>
      <c r="T766" s="243"/>
    </row>
    <row r="767" spans="1:20" ht="19.5" customHeight="1">
      <c r="A767" s="608" t="s">
        <v>193</v>
      </c>
      <c r="B767" s="610" t="s">
        <v>54</v>
      </c>
      <c r="C767" s="583"/>
      <c r="D767" s="584"/>
      <c r="E767" s="585"/>
      <c r="F767" s="617" t="s">
        <v>194</v>
      </c>
      <c r="G767" s="618"/>
      <c r="H767" s="619"/>
      <c r="I767" s="620" t="s">
        <v>60</v>
      </c>
      <c r="J767" s="271"/>
      <c r="K767" s="271"/>
      <c r="L767" s="605" t="s">
        <v>64</v>
      </c>
      <c r="M767" s="606"/>
      <c r="N767" s="606"/>
      <c r="O767" s="606"/>
      <c r="P767" s="606" t="s">
        <v>65</v>
      </c>
      <c r="Q767" s="606"/>
      <c r="R767" s="606"/>
      <c r="S767" s="607"/>
      <c r="T767" s="243"/>
    </row>
    <row r="768" spans="1:20" ht="42" customHeight="1">
      <c r="A768" s="609"/>
      <c r="B768" s="611"/>
      <c r="C768" s="579" t="s">
        <v>195</v>
      </c>
      <c r="D768" s="579" t="s">
        <v>55</v>
      </c>
      <c r="E768" s="579" t="s">
        <v>56</v>
      </c>
      <c r="F768" s="586" t="s">
        <v>57</v>
      </c>
      <c r="G768" s="586" t="s">
        <v>58</v>
      </c>
      <c r="H768" s="587" t="s">
        <v>59</v>
      </c>
      <c r="I768" s="621"/>
      <c r="J768" s="272" t="s">
        <v>61</v>
      </c>
      <c r="K768" s="273" t="s">
        <v>62</v>
      </c>
      <c r="L768" s="274" t="s">
        <v>66</v>
      </c>
      <c r="M768" s="274" t="s">
        <v>67</v>
      </c>
      <c r="N768" s="274" t="s">
        <v>68</v>
      </c>
      <c r="O768" s="274" t="s">
        <v>69</v>
      </c>
      <c r="P768" s="274" t="s">
        <v>70</v>
      </c>
      <c r="Q768" s="274" t="s">
        <v>71</v>
      </c>
      <c r="R768" s="274" t="s">
        <v>72</v>
      </c>
      <c r="S768" s="275" t="s">
        <v>73</v>
      </c>
      <c r="T768" s="244"/>
    </row>
    <row r="769" spans="1:20" ht="27.75" customHeight="1">
      <c r="A769" s="253" t="s">
        <v>257</v>
      </c>
      <c r="B769" s="254"/>
      <c r="C769" s="255"/>
      <c r="D769" s="256"/>
      <c r="E769" s="253"/>
      <c r="F769" s="257"/>
      <c r="G769" s="258"/>
      <c r="H769" s="258"/>
      <c r="I769" s="258"/>
      <c r="J769" s="302"/>
      <c r="K769" s="303"/>
      <c r="L769" s="263"/>
      <c r="M769" s="263"/>
      <c r="N769" s="263"/>
      <c r="O769" s="263"/>
      <c r="P769" s="263"/>
      <c r="Q769" s="263"/>
      <c r="R769" s="263"/>
      <c r="S769" s="264"/>
      <c r="T769" s="244"/>
    </row>
    <row r="770" spans="1:19" s="35" customFormat="1" ht="21" customHeight="1">
      <c r="A770" s="245" t="s">
        <v>400</v>
      </c>
      <c r="B770" s="265"/>
      <c r="C770" s="246"/>
      <c r="D770" s="246"/>
      <c r="E770" s="247"/>
      <c r="F770" s="71"/>
      <c r="G770" s="71"/>
      <c r="H770" s="71"/>
      <c r="I770" s="95"/>
      <c r="J770" s="71"/>
      <c r="K770" s="71"/>
      <c r="L770" s="71"/>
      <c r="M770" s="71"/>
      <c r="N770" s="71"/>
      <c r="O770" s="71"/>
      <c r="P770" s="95"/>
      <c r="Q770" s="71"/>
      <c r="R770" s="71"/>
      <c r="S770" s="71"/>
    </row>
    <row r="771" spans="1:74" s="2" customFormat="1" ht="31.5">
      <c r="A771" s="400"/>
      <c r="B771" s="313" t="s">
        <v>391</v>
      </c>
      <c r="C771" s="34">
        <v>40</v>
      </c>
      <c r="D771" s="34"/>
      <c r="E771" s="34"/>
      <c r="F771" s="34">
        <v>0.4</v>
      </c>
      <c r="G771" s="34">
        <v>2</v>
      </c>
      <c r="H771" s="34">
        <v>0.9</v>
      </c>
      <c r="I771" s="34">
        <v>24</v>
      </c>
      <c r="J771" s="34"/>
      <c r="K771" s="42">
        <f>SUM(K772:K774)</f>
        <v>11.036</v>
      </c>
      <c r="L771" s="34">
        <v>0.26</v>
      </c>
      <c r="M771" s="34">
        <v>0.02</v>
      </c>
      <c r="N771" s="42">
        <v>0</v>
      </c>
      <c r="O771" s="42">
        <v>0.1</v>
      </c>
      <c r="P771" s="74">
        <v>22</v>
      </c>
      <c r="Q771" s="74">
        <v>22</v>
      </c>
      <c r="R771" s="42">
        <v>11.8</v>
      </c>
      <c r="S771" s="34">
        <v>0.04</v>
      </c>
      <c r="T771" s="111"/>
      <c r="U771" s="111"/>
      <c r="V771" s="11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</row>
    <row r="772" spans="1:74" s="2" customFormat="1" ht="30.75" customHeight="1">
      <c r="A772" s="401"/>
      <c r="B772" s="314" t="s">
        <v>236</v>
      </c>
      <c r="C772" s="34"/>
      <c r="D772" s="73">
        <v>66.8</v>
      </c>
      <c r="E772" s="73">
        <v>40</v>
      </c>
      <c r="F772" s="181"/>
      <c r="G772" s="181"/>
      <c r="H772" s="181"/>
      <c r="I772" s="181"/>
      <c r="J772" s="181">
        <v>158</v>
      </c>
      <c r="K772" s="181">
        <f>J772*D772/1000</f>
        <v>10.5544</v>
      </c>
      <c r="L772" s="181"/>
      <c r="M772" s="181"/>
      <c r="N772" s="181"/>
      <c r="O772" s="181"/>
      <c r="P772" s="181"/>
      <c r="Q772" s="181"/>
      <c r="R772" s="181"/>
      <c r="S772" s="181"/>
      <c r="T772" s="111"/>
      <c r="U772" s="111"/>
      <c r="V772" s="111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</row>
    <row r="773" spans="1:74" s="2" customFormat="1" ht="26.25" customHeight="1">
      <c r="A773" s="401"/>
      <c r="B773" s="314" t="s">
        <v>237</v>
      </c>
      <c r="C773" s="34"/>
      <c r="D773" s="73">
        <v>3.5</v>
      </c>
      <c r="E773" s="73">
        <v>2.9</v>
      </c>
      <c r="F773" s="181"/>
      <c r="G773" s="181"/>
      <c r="H773" s="181"/>
      <c r="I773" s="181"/>
      <c r="J773" s="181">
        <v>38.4</v>
      </c>
      <c r="K773" s="181">
        <f>J773*D773/1000</f>
        <v>0.13440000000000002</v>
      </c>
      <c r="L773" s="181"/>
      <c r="M773" s="181"/>
      <c r="N773" s="181"/>
      <c r="O773" s="181"/>
      <c r="P773" s="181"/>
      <c r="Q773" s="181"/>
      <c r="R773" s="181"/>
      <c r="S773" s="181"/>
      <c r="T773" s="111"/>
      <c r="U773" s="111"/>
      <c r="V773" s="111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</row>
    <row r="774" spans="1:74" s="2" customFormat="1" ht="26.25" customHeight="1">
      <c r="A774" s="401"/>
      <c r="B774" s="315" t="s">
        <v>48</v>
      </c>
      <c r="C774" s="34"/>
      <c r="D774" s="73">
        <v>2</v>
      </c>
      <c r="E774" s="73">
        <v>2</v>
      </c>
      <c r="F774" s="181"/>
      <c r="G774" s="181"/>
      <c r="H774" s="181"/>
      <c r="I774" s="181"/>
      <c r="J774" s="181">
        <v>173.6</v>
      </c>
      <c r="K774" s="181">
        <f>J774*D774/1000</f>
        <v>0.3472</v>
      </c>
      <c r="L774" s="181"/>
      <c r="M774" s="181"/>
      <c r="N774" s="181"/>
      <c r="O774" s="181"/>
      <c r="P774" s="181"/>
      <c r="Q774" s="181"/>
      <c r="R774" s="181"/>
      <c r="S774" s="181"/>
      <c r="T774" s="111"/>
      <c r="U774" s="111"/>
      <c r="V774" s="111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  <c r="BP774"/>
      <c r="BQ774"/>
      <c r="BR774"/>
      <c r="BS774"/>
      <c r="BT774"/>
      <c r="BU774"/>
      <c r="BV774"/>
    </row>
    <row r="775" spans="2:205" s="68" customFormat="1" ht="52.5" customHeight="1">
      <c r="B775" s="104" t="s">
        <v>134</v>
      </c>
      <c r="C775" s="59" t="s">
        <v>373</v>
      </c>
      <c r="D775" s="60"/>
      <c r="E775" s="61"/>
      <c r="F775" s="62">
        <v>15.6</v>
      </c>
      <c r="G775" s="63">
        <v>18.7</v>
      </c>
      <c r="H775" s="63">
        <v>17.1</v>
      </c>
      <c r="I775" s="64">
        <v>277</v>
      </c>
      <c r="J775" s="65"/>
      <c r="K775" s="66"/>
      <c r="L775" s="67">
        <v>0.42</v>
      </c>
      <c r="M775" s="66">
        <v>0.05</v>
      </c>
      <c r="N775" s="80">
        <v>12.2</v>
      </c>
      <c r="O775" s="66">
        <v>2.17</v>
      </c>
      <c r="P775" s="75">
        <v>129.7</v>
      </c>
      <c r="Q775" s="81">
        <v>91</v>
      </c>
      <c r="R775" s="62">
        <v>16.02</v>
      </c>
      <c r="S775" s="66">
        <v>0.52</v>
      </c>
      <c r="T775" s="285"/>
      <c r="U775" s="285"/>
      <c r="V775" s="285"/>
      <c r="W775" s="285"/>
      <c r="X775" s="285"/>
      <c r="Y775" s="285"/>
      <c r="Z775" s="285"/>
      <c r="AA775" s="285"/>
      <c r="AB775" s="285"/>
      <c r="AC775" s="285"/>
      <c r="AD775" s="285"/>
      <c r="AE775" s="285"/>
      <c r="AF775" s="285"/>
      <c r="AG775" s="285"/>
      <c r="AH775" s="285"/>
      <c r="AI775" s="285"/>
      <c r="AJ775" s="285"/>
      <c r="AK775" s="285"/>
      <c r="AL775" s="285"/>
      <c r="AM775" s="285"/>
      <c r="AN775" s="285"/>
      <c r="AO775" s="285"/>
      <c r="AP775" s="285"/>
      <c r="AQ775" s="285"/>
      <c r="AR775" s="285"/>
      <c r="AS775" s="285"/>
      <c r="AT775" s="285"/>
      <c r="AU775" s="285"/>
      <c r="AV775" s="285"/>
      <c r="AW775" s="285"/>
      <c r="AX775" s="285"/>
      <c r="AY775" s="285"/>
      <c r="AZ775" s="285"/>
      <c r="BA775" s="285"/>
      <c r="BB775" s="285"/>
      <c r="BC775" s="285"/>
      <c r="BD775" s="285"/>
      <c r="BE775" s="285"/>
      <c r="BF775" s="285"/>
      <c r="BG775" s="285"/>
      <c r="BH775" s="285"/>
      <c r="BI775" s="285"/>
      <c r="BJ775" s="285"/>
      <c r="BK775" s="285"/>
      <c r="BL775" s="285"/>
      <c r="BM775" s="285"/>
      <c r="BN775" s="285"/>
      <c r="BO775" s="285"/>
      <c r="BP775" s="285"/>
      <c r="BQ775" s="285"/>
      <c r="BR775" s="285"/>
      <c r="BS775" s="285"/>
      <c r="BT775" s="285"/>
      <c r="BU775" s="285"/>
      <c r="BV775" s="285"/>
      <c r="BW775" s="285"/>
      <c r="BX775" s="285"/>
      <c r="BY775" s="285"/>
      <c r="BZ775" s="285"/>
      <c r="CA775" s="285"/>
      <c r="CB775" s="285"/>
      <c r="CC775" s="285"/>
      <c r="CD775" s="285"/>
      <c r="CE775" s="285"/>
      <c r="CF775" s="285"/>
      <c r="CG775" s="285"/>
      <c r="CH775" s="285"/>
      <c r="CI775" s="285"/>
      <c r="CJ775" s="285"/>
      <c r="CK775" s="285"/>
      <c r="CL775" s="285"/>
      <c r="CM775" s="285"/>
      <c r="CN775" s="285"/>
      <c r="CO775" s="285"/>
      <c r="CP775" s="285"/>
      <c r="CQ775" s="285"/>
      <c r="CR775" s="285"/>
      <c r="CS775" s="285"/>
      <c r="CT775" s="285"/>
      <c r="CU775" s="285"/>
      <c r="CV775" s="285"/>
      <c r="CW775" s="285"/>
      <c r="CX775" s="285"/>
      <c r="CY775" s="285"/>
      <c r="CZ775" s="285"/>
      <c r="DA775" s="285"/>
      <c r="DB775" s="285"/>
      <c r="DC775" s="285"/>
      <c r="DD775" s="285"/>
      <c r="DE775" s="285"/>
      <c r="DF775" s="285"/>
      <c r="DG775" s="285"/>
      <c r="DH775" s="285"/>
      <c r="DI775" s="285"/>
      <c r="DJ775" s="285"/>
      <c r="DK775" s="285"/>
      <c r="DL775" s="285"/>
      <c r="DM775" s="285"/>
      <c r="DN775" s="285"/>
      <c r="DO775" s="285"/>
      <c r="DP775" s="285"/>
      <c r="DQ775" s="285"/>
      <c r="DR775" s="285"/>
      <c r="DS775" s="285"/>
      <c r="DT775" s="285"/>
      <c r="DU775" s="285"/>
      <c r="DV775" s="285"/>
      <c r="DW775" s="285"/>
      <c r="DX775" s="285"/>
      <c r="DY775" s="285"/>
      <c r="DZ775" s="285"/>
      <c r="EA775" s="285"/>
      <c r="EB775" s="285"/>
      <c r="EC775" s="285"/>
      <c r="ED775" s="285"/>
      <c r="EE775" s="285"/>
      <c r="EF775" s="285"/>
      <c r="EG775" s="285"/>
      <c r="EH775" s="285"/>
      <c r="EI775" s="285"/>
      <c r="EJ775" s="285"/>
      <c r="EK775" s="285"/>
      <c r="EL775" s="285"/>
      <c r="EM775" s="285"/>
      <c r="EN775" s="285"/>
      <c r="EO775" s="285"/>
      <c r="EP775" s="285"/>
      <c r="EQ775" s="285"/>
      <c r="ER775" s="285"/>
      <c r="ES775" s="285"/>
      <c r="ET775" s="285"/>
      <c r="EU775" s="285"/>
      <c r="EV775" s="285"/>
      <c r="EW775" s="285"/>
      <c r="EX775" s="285"/>
      <c r="EY775" s="285"/>
      <c r="EZ775" s="285"/>
      <c r="FA775" s="285"/>
      <c r="FB775" s="285"/>
      <c r="FC775" s="285"/>
      <c r="FD775" s="285"/>
      <c r="FE775" s="285"/>
      <c r="FF775" s="285"/>
      <c r="FG775" s="285"/>
      <c r="FH775" s="285"/>
      <c r="FI775" s="285"/>
      <c r="FJ775" s="285"/>
      <c r="FK775" s="285"/>
      <c r="FL775" s="285"/>
      <c r="FM775" s="285"/>
      <c r="FN775" s="285"/>
      <c r="FO775" s="285"/>
      <c r="FP775" s="285"/>
      <c r="FQ775" s="285"/>
      <c r="FR775" s="285"/>
      <c r="FS775" s="285"/>
      <c r="FT775" s="285"/>
      <c r="FU775" s="285"/>
      <c r="FV775" s="285"/>
      <c r="FW775" s="285"/>
      <c r="FX775" s="285"/>
      <c r="FY775" s="285"/>
      <c r="FZ775" s="285"/>
      <c r="GA775" s="285"/>
      <c r="GB775" s="285"/>
      <c r="GC775" s="285"/>
      <c r="GD775" s="285"/>
      <c r="GE775" s="285"/>
      <c r="GF775" s="285"/>
      <c r="GG775" s="285"/>
      <c r="GH775" s="285"/>
      <c r="GI775" s="285"/>
      <c r="GJ775" s="285"/>
      <c r="GK775" s="285"/>
      <c r="GL775" s="285"/>
      <c r="GM775" s="285"/>
      <c r="GN775" s="285"/>
      <c r="GO775" s="285"/>
      <c r="GP775" s="285"/>
      <c r="GQ775" s="285"/>
      <c r="GR775" s="285"/>
      <c r="GS775" s="285"/>
      <c r="GT775" s="285"/>
      <c r="GU775" s="285"/>
      <c r="GV775" s="285"/>
      <c r="GW775" s="285"/>
    </row>
    <row r="776" spans="2:205" s="2" customFormat="1" ht="37.5" customHeight="1">
      <c r="B776" s="149" t="s">
        <v>42</v>
      </c>
      <c r="C776" s="150"/>
      <c r="D776" s="151">
        <v>59</v>
      </c>
      <c r="E776" s="152">
        <v>44</v>
      </c>
      <c r="F776" s="153"/>
      <c r="G776" s="153"/>
      <c r="H776" s="153"/>
      <c r="I776" s="154"/>
      <c r="J776" s="153"/>
      <c r="K776" s="154"/>
      <c r="L776" s="155"/>
      <c r="M776" s="154"/>
      <c r="N776" s="156"/>
      <c r="O776" s="154"/>
      <c r="P776" s="157"/>
      <c r="Q776" s="158"/>
      <c r="R776" s="153"/>
      <c r="S776" s="15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C776" s="4"/>
      <c r="DD776" s="4"/>
      <c r="DE776" s="4"/>
      <c r="DF776" s="4"/>
      <c r="DG776" s="4"/>
      <c r="DH776" s="4"/>
      <c r="DI776" s="4"/>
      <c r="DJ776" s="4"/>
      <c r="DK776" s="4"/>
      <c r="DL776" s="4"/>
      <c r="DM776" s="4"/>
      <c r="DN776" s="4"/>
      <c r="DO776" s="4"/>
      <c r="DP776" s="4"/>
      <c r="DQ776" s="4"/>
      <c r="DR776" s="4"/>
      <c r="DS776" s="4"/>
      <c r="DT776" s="4"/>
      <c r="DU776" s="4"/>
      <c r="DV776" s="4"/>
      <c r="DW776" s="4"/>
      <c r="DX776" s="4"/>
      <c r="DY776" s="4"/>
      <c r="DZ776" s="4"/>
      <c r="EA776" s="4"/>
      <c r="EB776" s="4"/>
      <c r="EC776" s="4"/>
      <c r="ED776" s="4"/>
      <c r="EE776" s="4"/>
      <c r="EF776" s="4"/>
      <c r="EG776" s="4"/>
      <c r="EH776" s="4"/>
      <c r="EI776" s="4"/>
      <c r="EJ776" s="4"/>
      <c r="EK776" s="4"/>
      <c r="EL776" s="4"/>
      <c r="EM776" s="4"/>
      <c r="EN776" s="4"/>
      <c r="EO776" s="4"/>
      <c r="EP776" s="4"/>
      <c r="EQ776" s="4"/>
      <c r="ER776" s="4"/>
      <c r="ES776" s="4"/>
      <c r="ET776" s="4"/>
      <c r="EU776" s="4"/>
      <c r="EV776" s="4"/>
      <c r="EW776" s="4"/>
      <c r="EX776" s="4"/>
      <c r="EY776" s="4"/>
      <c r="EZ776" s="4"/>
      <c r="FA776" s="4"/>
      <c r="FB776" s="4"/>
      <c r="FC776" s="4"/>
      <c r="FD776" s="4"/>
      <c r="FE776" s="4"/>
      <c r="FF776" s="4"/>
      <c r="FG776" s="4"/>
      <c r="FH776" s="4"/>
      <c r="FI776" s="4"/>
      <c r="FJ776" s="4"/>
      <c r="FK776" s="4"/>
      <c r="FL776" s="4"/>
      <c r="FM776" s="4"/>
      <c r="FN776" s="4"/>
      <c r="FO776" s="4"/>
      <c r="FP776" s="4"/>
      <c r="FQ776" s="4"/>
      <c r="FR776" s="4"/>
      <c r="FS776" s="4"/>
      <c r="FT776" s="4"/>
      <c r="FU776" s="4"/>
      <c r="FV776" s="4"/>
      <c r="FW776" s="4"/>
      <c r="FX776" s="4"/>
      <c r="FY776" s="4"/>
      <c r="FZ776" s="4"/>
      <c r="GA776" s="4"/>
      <c r="GB776" s="4"/>
      <c r="GC776" s="4"/>
      <c r="GD776" s="4"/>
      <c r="GE776" s="4"/>
      <c r="GF776" s="4"/>
      <c r="GG776" s="4"/>
      <c r="GH776" s="4"/>
      <c r="GI776" s="4"/>
      <c r="GJ776" s="4"/>
      <c r="GK776" s="4"/>
      <c r="GL776" s="4"/>
      <c r="GM776" s="4"/>
      <c r="GN776" s="4"/>
      <c r="GO776" s="4"/>
      <c r="GP776" s="4"/>
      <c r="GQ776" s="4"/>
      <c r="GR776" s="4"/>
      <c r="GS776" s="4"/>
      <c r="GT776" s="4"/>
      <c r="GU776" s="4"/>
      <c r="GV776" s="4"/>
      <c r="GW776" s="4"/>
    </row>
    <row r="777" spans="2:205" s="2" customFormat="1" ht="37.5" customHeight="1">
      <c r="B777" s="569" t="s">
        <v>378</v>
      </c>
      <c r="C777" s="150"/>
      <c r="D777" s="151">
        <v>51.2</v>
      </c>
      <c r="E777" s="152">
        <v>44</v>
      </c>
      <c r="F777" s="153"/>
      <c r="G777" s="153"/>
      <c r="H777" s="153"/>
      <c r="I777" s="154"/>
      <c r="J777" s="153"/>
      <c r="K777" s="154"/>
      <c r="L777" s="155"/>
      <c r="M777" s="154"/>
      <c r="N777" s="156"/>
      <c r="O777" s="154"/>
      <c r="P777" s="157"/>
      <c r="Q777" s="158"/>
      <c r="R777" s="153"/>
      <c r="S777" s="15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  <c r="DA777" s="4"/>
      <c r="DB777" s="4"/>
      <c r="DC777" s="4"/>
      <c r="DD777" s="4"/>
      <c r="DE777" s="4"/>
      <c r="DF777" s="4"/>
      <c r="DG777" s="4"/>
      <c r="DH777" s="4"/>
      <c r="DI777" s="4"/>
      <c r="DJ777" s="4"/>
      <c r="DK777" s="4"/>
      <c r="DL777" s="4"/>
      <c r="DM777" s="4"/>
      <c r="DN777" s="4"/>
      <c r="DO777" s="4"/>
      <c r="DP777" s="4"/>
      <c r="DQ777" s="4"/>
      <c r="DR777" s="4"/>
      <c r="DS777" s="4"/>
      <c r="DT777" s="4"/>
      <c r="DU777" s="4"/>
      <c r="DV777" s="4"/>
      <c r="DW777" s="4"/>
      <c r="DX777" s="4"/>
      <c r="DY777" s="4"/>
      <c r="DZ777" s="4"/>
      <c r="EA777" s="4"/>
      <c r="EB777" s="4"/>
      <c r="EC777" s="4"/>
      <c r="ED777" s="4"/>
      <c r="EE777" s="4"/>
      <c r="EF777" s="4"/>
      <c r="EG777" s="4"/>
      <c r="EH777" s="4"/>
      <c r="EI777" s="4"/>
      <c r="EJ777" s="4"/>
      <c r="EK777" s="4"/>
      <c r="EL777" s="4"/>
      <c r="EM777" s="4"/>
      <c r="EN777" s="4"/>
      <c r="EO777" s="4"/>
      <c r="EP777" s="4"/>
      <c r="EQ777" s="4"/>
      <c r="ER777" s="4"/>
      <c r="ES777" s="4"/>
      <c r="ET777" s="4"/>
      <c r="EU777" s="4"/>
      <c r="EV777" s="4"/>
      <c r="EW777" s="4"/>
      <c r="EX777" s="4"/>
      <c r="EY777" s="4"/>
      <c r="EZ777" s="4"/>
      <c r="FA777" s="4"/>
      <c r="FB777" s="4"/>
      <c r="FC777" s="4"/>
      <c r="FD777" s="4"/>
      <c r="FE777" s="4"/>
      <c r="FF777" s="4"/>
      <c r="FG777" s="4"/>
      <c r="FH777" s="4"/>
      <c r="FI777" s="4"/>
      <c r="FJ777" s="4"/>
      <c r="FK777" s="4"/>
      <c r="FL777" s="4"/>
      <c r="FM777" s="4"/>
      <c r="FN777" s="4"/>
      <c r="FO777" s="4"/>
      <c r="FP777" s="4"/>
      <c r="FQ777" s="4"/>
      <c r="FR777" s="4"/>
      <c r="FS777" s="4"/>
      <c r="FT777" s="4"/>
      <c r="FU777" s="4"/>
      <c r="FV777" s="4"/>
      <c r="FW777" s="4"/>
      <c r="FX777" s="4"/>
      <c r="FY777" s="4"/>
      <c r="FZ777" s="4"/>
      <c r="GA777" s="4"/>
      <c r="GB777" s="4"/>
      <c r="GC777" s="4"/>
      <c r="GD777" s="4"/>
      <c r="GE777" s="4"/>
      <c r="GF777" s="4"/>
      <c r="GG777" s="4"/>
      <c r="GH777" s="4"/>
      <c r="GI777" s="4"/>
      <c r="GJ777" s="4"/>
      <c r="GK777" s="4"/>
      <c r="GL777" s="4"/>
      <c r="GM777" s="4"/>
      <c r="GN777" s="4"/>
      <c r="GO777" s="4"/>
      <c r="GP777" s="4"/>
      <c r="GQ777" s="4"/>
      <c r="GR777" s="4"/>
      <c r="GS777" s="4"/>
      <c r="GT777" s="4"/>
      <c r="GU777" s="4"/>
      <c r="GV777" s="4"/>
      <c r="GW777" s="4"/>
    </row>
    <row r="778" spans="2:205" s="2" customFormat="1" ht="37.5" customHeight="1">
      <c r="B778" s="569" t="s">
        <v>379</v>
      </c>
      <c r="C778" s="150"/>
      <c r="D778" s="151">
        <v>44</v>
      </c>
      <c r="E778" s="152">
        <v>44</v>
      </c>
      <c r="F778" s="153"/>
      <c r="G778" s="153"/>
      <c r="H778" s="153"/>
      <c r="I778" s="154"/>
      <c r="J778" s="153"/>
      <c r="K778" s="154"/>
      <c r="L778" s="155"/>
      <c r="M778" s="154"/>
      <c r="N778" s="156"/>
      <c r="O778" s="154"/>
      <c r="P778" s="157"/>
      <c r="Q778" s="158"/>
      <c r="R778" s="153"/>
      <c r="S778" s="15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  <c r="DE778" s="4"/>
      <c r="DF778" s="4"/>
      <c r="DG778" s="4"/>
      <c r="DH778" s="4"/>
      <c r="DI778" s="4"/>
      <c r="DJ778" s="4"/>
      <c r="DK778" s="4"/>
      <c r="DL778" s="4"/>
      <c r="DM778" s="4"/>
      <c r="DN778" s="4"/>
      <c r="DO778" s="4"/>
      <c r="DP778" s="4"/>
      <c r="DQ778" s="4"/>
      <c r="DR778" s="4"/>
      <c r="DS778" s="4"/>
      <c r="DT778" s="4"/>
      <c r="DU778" s="4"/>
      <c r="DV778" s="4"/>
      <c r="DW778" s="4"/>
      <c r="DX778" s="4"/>
      <c r="DY778" s="4"/>
      <c r="DZ778" s="4"/>
      <c r="EA778" s="4"/>
      <c r="EB778" s="4"/>
      <c r="EC778" s="4"/>
      <c r="ED778" s="4"/>
      <c r="EE778" s="4"/>
      <c r="EF778" s="4"/>
      <c r="EG778" s="4"/>
      <c r="EH778" s="4"/>
      <c r="EI778" s="4"/>
      <c r="EJ778" s="4"/>
      <c r="EK778" s="4"/>
      <c r="EL778" s="4"/>
      <c r="EM778" s="4"/>
      <c r="EN778" s="4"/>
      <c r="EO778" s="4"/>
      <c r="EP778" s="4"/>
      <c r="EQ778" s="4"/>
      <c r="ER778" s="4"/>
      <c r="ES778" s="4"/>
      <c r="ET778" s="4"/>
      <c r="EU778" s="4"/>
      <c r="EV778" s="4"/>
      <c r="EW778" s="4"/>
      <c r="EX778" s="4"/>
      <c r="EY778" s="4"/>
      <c r="EZ778" s="4"/>
      <c r="FA778" s="4"/>
      <c r="FB778" s="4"/>
      <c r="FC778" s="4"/>
      <c r="FD778" s="4"/>
      <c r="FE778" s="4"/>
      <c r="FF778" s="4"/>
      <c r="FG778" s="4"/>
      <c r="FH778" s="4"/>
      <c r="FI778" s="4"/>
      <c r="FJ778" s="4"/>
      <c r="FK778" s="4"/>
      <c r="FL778" s="4"/>
      <c r="FM778" s="4"/>
      <c r="FN778" s="4"/>
      <c r="FO778" s="4"/>
      <c r="FP778" s="4"/>
      <c r="FQ778" s="4"/>
      <c r="FR778" s="4"/>
      <c r="FS778" s="4"/>
      <c r="FT778" s="4"/>
      <c r="FU778" s="4"/>
      <c r="FV778" s="4"/>
      <c r="FW778" s="4"/>
      <c r="FX778" s="4"/>
      <c r="FY778" s="4"/>
      <c r="FZ778" s="4"/>
      <c r="GA778" s="4"/>
      <c r="GB778" s="4"/>
      <c r="GC778" s="4"/>
      <c r="GD778" s="4"/>
      <c r="GE778" s="4"/>
      <c r="GF778" s="4"/>
      <c r="GG778" s="4"/>
      <c r="GH778" s="4"/>
      <c r="GI778" s="4"/>
      <c r="GJ778" s="4"/>
      <c r="GK778" s="4"/>
      <c r="GL778" s="4"/>
      <c r="GM778" s="4"/>
      <c r="GN778" s="4"/>
      <c r="GO778" s="4"/>
      <c r="GP778" s="4"/>
      <c r="GQ778" s="4"/>
      <c r="GR778" s="4"/>
      <c r="GS778" s="4"/>
      <c r="GT778" s="4"/>
      <c r="GU778" s="4"/>
      <c r="GV778" s="4"/>
      <c r="GW778" s="4"/>
    </row>
    <row r="779" spans="2:205" s="2" customFormat="1" ht="37.5" customHeight="1">
      <c r="B779" s="121" t="s">
        <v>385</v>
      </c>
      <c r="C779" s="150"/>
      <c r="D779" s="151">
        <v>26.6</v>
      </c>
      <c r="E779" s="152">
        <v>26.6</v>
      </c>
      <c r="F779" s="153"/>
      <c r="G779" s="153"/>
      <c r="H779" s="153"/>
      <c r="I779" s="154"/>
      <c r="J779" s="153"/>
      <c r="K779" s="154"/>
      <c r="L779" s="155"/>
      <c r="M779" s="154"/>
      <c r="N779" s="156"/>
      <c r="O779" s="154"/>
      <c r="P779" s="157"/>
      <c r="Q779" s="158"/>
      <c r="R779" s="153"/>
      <c r="S779" s="15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  <c r="DE779" s="4"/>
      <c r="DF779" s="4"/>
      <c r="DG779" s="4"/>
      <c r="DH779" s="4"/>
      <c r="DI779" s="4"/>
      <c r="DJ779" s="4"/>
      <c r="DK779" s="4"/>
      <c r="DL779" s="4"/>
      <c r="DM779" s="4"/>
      <c r="DN779" s="4"/>
      <c r="DO779" s="4"/>
      <c r="DP779" s="4"/>
      <c r="DQ779" s="4"/>
      <c r="DR779" s="4"/>
      <c r="DS779" s="4"/>
      <c r="DT779" s="4"/>
      <c r="DU779" s="4"/>
      <c r="DV779" s="4"/>
      <c r="DW779" s="4"/>
      <c r="DX779" s="4"/>
      <c r="DY779" s="4"/>
      <c r="DZ779" s="4"/>
      <c r="EA779" s="4"/>
      <c r="EB779" s="4"/>
      <c r="EC779" s="4"/>
      <c r="ED779" s="4"/>
      <c r="EE779" s="4"/>
      <c r="EF779" s="4"/>
      <c r="EG779" s="4"/>
      <c r="EH779" s="4"/>
      <c r="EI779" s="4"/>
      <c r="EJ779" s="4"/>
      <c r="EK779" s="4"/>
      <c r="EL779" s="4"/>
      <c r="EM779" s="4"/>
      <c r="EN779" s="4"/>
      <c r="EO779" s="4"/>
      <c r="EP779" s="4"/>
      <c r="EQ779" s="4"/>
      <c r="ER779" s="4"/>
      <c r="ES779" s="4"/>
      <c r="ET779" s="4"/>
      <c r="EU779" s="4"/>
      <c r="EV779" s="4"/>
      <c r="EW779" s="4"/>
      <c r="EX779" s="4"/>
      <c r="EY779" s="4"/>
      <c r="EZ779" s="4"/>
      <c r="FA779" s="4"/>
      <c r="FB779" s="4"/>
      <c r="FC779" s="4"/>
      <c r="FD779" s="4"/>
      <c r="FE779" s="4"/>
      <c r="FF779" s="4"/>
      <c r="FG779" s="4"/>
      <c r="FH779" s="4"/>
      <c r="FI779" s="4"/>
      <c r="FJ779" s="4"/>
      <c r="FK779" s="4"/>
      <c r="FL779" s="4"/>
      <c r="FM779" s="4"/>
      <c r="FN779" s="4"/>
      <c r="FO779" s="4"/>
      <c r="FP779" s="4"/>
      <c r="FQ779" s="4"/>
      <c r="FR779" s="4"/>
      <c r="FS779" s="4"/>
      <c r="FT779" s="4"/>
      <c r="FU779" s="4"/>
      <c r="FV779" s="4"/>
      <c r="FW779" s="4"/>
      <c r="FX779" s="4"/>
      <c r="FY779" s="4"/>
      <c r="FZ779" s="4"/>
      <c r="GA779" s="4"/>
      <c r="GB779" s="4"/>
      <c r="GC779" s="4"/>
      <c r="GD779" s="4"/>
      <c r="GE779" s="4"/>
      <c r="GF779" s="4"/>
      <c r="GG779" s="4"/>
      <c r="GH779" s="4"/>
      <c r="GI779" s="4"/>
      <c r="GJ779" s="4"/>
      <c r="GK779" s="4"/>
      <c r="GL779" s="4"/>
      <c r="GM779" s="4"/>
      <c r="GN779" s="4"/>
      <c r="GO779" s="4"/>
      <c r="GP779" s="4"/>
      <c r="GQ779" s="4"/>
      <c r="GR779" s="4"/>
      <c r="GS779" s="4"/>
      <c r="GT779" s="4"/>
      <c r="GU779" s="4"/>
      <c r="GV779" s="4"/>
      <c r="GW779" s="4"/>
    </row>
    <row r="780" spans="2:205" s="2" customFormat="1" ht="37.5" customHeight="1">
      <c r="B780" s="121" t="s">
        <v>142</v>
      </c>
      <c r="C780" s="32"/>
      <c r="D780" s="43">
        <v>70.6</v>
      </c>
      <c r="E780" s="124">
        <v>70.6</v>
      </c>
      <c r="F780" s="123"/>
      <c r="G780" s="123"/>
      <c r="H780" s="123"/>
      <c r="I780" s="45"/>
      <c r="J780" s="123"/>
      <c r="K780" s="45"/>
      <c r="L780" s="130"/>
      <c r="M780" s="45"/>
      <c r="N780" s="131"/>
      <c r="O780" s="45"/>
      <c r="P780" s="132"/>
      <c r="Q780" s="115"/>
      <c r="R780" s="123"/>
      <c r="S780" s="45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  <c r="DB780" s="4"/>
      <c r="DC780" s="4"/>
      <c r="DD780" s="4"/>
      <c r="DE780" s="4"/>
      <c r="DF780" s="4"/>
      <c r="DG780" s="4"/>
      <c r="DH780" s="4"/>
      <c r="DI780" s="4"/>
      <c r="DJ780" s="4"/>
      <c r="DK780" s="4"/>
      <c r="DL780" s="4"/>
      <c r="DM780" s="4"/>
      <c r="DN780" s="4"/>
      <c r="DO780" s="4"/>
      <c r="DP780" s="4"/>
      <c r="DQ780" s="4"/>
      <c r="DR780" s="4"/>
      <c r="DS780" s="4"/>
      <c r="DT780" s="4"/>
      <c r="DU780" s="4"/>
      <c r="DV780" s="4"/>
      <c r="DW780" s="4"/>
      <c r="DX780" s="4"/>
      <c r="DY780" s="4"/>
      <c r="DZ780" s="4"/>
      <c r="EA780" s="4"/>
      <c r="EB780" s="4"/>
      <c r="EC780" s="4"/>
      <c r="ED780" s="4"/>
      <c r="EE780" s="4"/>
      <c r="EF780" s="4"/>
      <c r="EG780" s="4"/>
      <c r="EH780" s="4"/>
      <c r="EI780" s="4"/>
      <c r="EJ780" s="4"/>
      <c r="EK780" s="4"/>
      <c r="EL780" s="4"/>
      <c r="EM780" s="4"/>
      <c r="EN780" s="4"/>
      <c r="EO780" s="4"/>
      <c r="EP780" s="4"/>
      <c r="EQ780" s="4"/>
      <c r="ER780" s="4"/>
      <c r="ES780" s="4"/>
      <c r="ET780" s="4"/>
      <c r="EU780" s="4"/>
      <c r="EV780" s="4"/>
      <c r="EW780" s="4"/>
      <c r="EX780" s="4"/>
      <c r="EY780" s="4"/>
      <c r="EZ780" s="4"/>
      <c r="FA780" s="4"/>
      <c r="FB780" s="4"/>
      <c r="FC780" s="4"/>
      <c r="FD780" s="4"/>
      <c r="FE780" s="4"/>
      <c r="FF780" s="4"/>
      <c r="FG780" s="4"/>
      <c r="FH780" s="4"/>
      <c r="FI780" s="4"/>
      <c r="FJ780" s="4"/>
      <c r="FK780" s="4"/>
      <c r="FL780" s="4"/>
      <c r="FM780" s="4"/>
      <c r="FN780" s="4"/>
      <c r="FO780" s="4"/>
      <c r="FP780" s="4"/>
      <c r="FQ780" s="4"/>
      <c r="FR780" s="4"/>
      <c r="FS780" s="4"/>
      <c r="FT780" s="4"/>
      <c r="FU780" s="4"/>
      <c r="FV780" s="4"/>
      <c r="FW780" s="4"/>
      <c r="FX780" s="4"/>
      <c r="FY780" s="4"/>
      <c r="FZ780" s="4"/>
      <c r="GA780" s="4"/>
      <c r="GB780" s="4"/>
      <c r="GC780" s="4"/>
      <c r="GD780" s="4"/>
      <c r="GE780" s="4"/>
      <c r="GF780" s="4"/>
      <c r="GG780" s="4"/>
      <c r="GH780" s="4"/>
      <c r="GI780" s="4"/>
      <c r="GJ780" s="4"/>
      <c r="GK780" s="4"/>
      <c r="GL780" s="4"/>
      <c r="GM780" s="4"/>
      <c r="GN780" s="4"/>
      <c r="GO780" s="4"/>
      <c r="GP780" s="4"/>
      <c r="GQ780" s="4"/>
      <c r="GR780" s="4"/>
      <c r="GS780" s="4"/>
      <c r="GT780" s="4"/>
      <c r="GU780" s="4"/>
      <c r="GV780" s="4"/>
      <c r="GW780" s="4"/>
    </row>
    <row r="781" spans="2:205" s="2" customFormat="1" ht="37.5" customHeight="1">
      <c r="B781" s="121" t="s">
        <v>140</v>
      </c>
      <c r="C781" s="54"/>
      <c r="D781" s="133">
        <v>70.6</v>
      </c>
      <c r="E781" s="138">
        <v>70.6</v>
      </c>
      <c r="F781" s="139"/>
      <c r="G781" s="139"/>
      <c r="H781" s="139"/>
      <c r="I781" s="122"/>
      <c r="J781" s="139"/>
      <c r="K781" s="45"/>
      <c r="L781" s="159"/>
      <c r="M781" s="122"/>
      <c r="N781" s="160"/>
      <c r="O781" s="122"/>
      <c r="P781" s="161"/>
      <c r="Q781" s="162"/>
      <c r="R781" s="139"/>
      <c r="S781" s="122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  <c r="DA781" s="4"/>
      <c r="DB781" s="4"/>
      <c r="DC781" s="4"/>
      <c r="DD781" s="4"/>
      <c r="DE781" s="4"/>
      <c r="DF781" s="4"/>
      <c r="DG781" s="4"/>
      <c r="DH781" s="4"/>
      <c r="DI781" s="4"/>
      <c r="DJ781" s="4"/>
      <c r="DK781" s="4"/>
      <c r="DL781" s="4"/>
      <c r="DM781" s="4"/>
      <c r="DN781" s="4"/>
      <c r="DO781" s="4"/>
      <c r="DP781" s="4"/>
      <c r="DQ781" s="4"/>
      <c r="DR781" s="4"/>
      <c r="DS781" s="4"/>
      <c r="DT781" s="4"/>
      <c r="DU781" s="4"/>
      <c r="DV781" s="4"/>
      <c r="DW781" s="4"/>
      <c r="DX781" s="4"/>
      <c r="DY781" s="4"/>
      <c r="DZ781" s="4"/>
      <c r="EA781" s="4"/>
      <c r="EB781" s="4"/>
      <c r="EC781" s="4"/>
      <c r="ED781" s="4"/>
      <c r="EE781" s="4"/>
      <c r="EF781" s="4"/>
      <c r="EG781" s="4"/>
      <c r="EH781" s="4"/>
      <c r="EI781" s="4"/>
      <c r="EJ781" s="4"/>
      <c r="EK781" s="4"/>
      <c r="EL781" s="4"/>
      <c r="EM781" s="4"/>
      <c r="EN781" s="4"/>
      <c r="EO781" s="4"/>
      <c r="EP781" s="4"/>
      <c r="EQ781" s="4"/>
      <c r="ER781" s="4"/>
      <c r="ES781" s="4"/>
      <c r="ET781" s="4"/>
      <c r="EU781" s="4"/>
      <c r="EV781" s="4"/>
      <c r="EW781" s="4"/>
      <c r="EX781" s="4"/>
      <c r="EY781" s="4"/>
      <c r="EZ781" s="4"/>
      <c r="FA781" s="4"/>
      <c r="FB781" s="4"/>
      <c r="FC781" s="4"/>
      <c r="FD781" s="4"/>
      <c r="FE781" s="4"/>
      <c r="FF781" s="4"/>
      <c r="FG781" s="4"/>
      <c r="FH781" s="4"/>
      <c r="FI781" s="4"/>
      <c r="FJ781" s="4"/>
      <c r="FK781" s="4"/>
      <c r="FL781" s="4"/>
      <c r="FM781" s="4"/>
      <c r="FN781" s="4"/>
      <c r="FO781" s="4"/>
      <c r="FP781" s="4"/>
      <c r="FQ781" s="4"/>
      <c r="FR781" s="4"/>
      <c r="FS781" s="4"/>
      <c r="FT781" s="4"/>
      <c r="FU781" s="4"/>
      <c r="FV781" s="4"/>
      <c r="FW781" s="4"/>
      <c r="FX781" s="4"/>
      <c r="FY781" s="4"/>
      <c r="FZ781" s="4"/>
      <c r="GA781" s="4"/>
      <c r="GB781" s="4"/>
      <c r="GC781" s="4"/>
      <c r="GD781" s="4"/>
      <c r="GE781" s="4"/>
      <c r="GF781" s="4"/>
      <c r="GG781" s="4"/>
      <c r="GH781" s="4"/>
      <c r="GI781" s="4"/>
      <c r="GJ781" s="4"/>
      <c r="GK781" s="4"/>
      <c r="GL781" s="4"/>
      <c r="GM781" s="4"/>
      <c r="GN781" s="4"/>
      <c r="GO781" s="4"/>
      <c r="GP781" s="4"/>
      <c r="GQ781" s="4"/>
      <c r="GR781" s="4"/>
      <c r="GS781" s="4"/>
      <c r="GT781" s="4"/>
      <c r="GU781" s="4"/>
      <c r="GV781" s="4"/>
      <c r="GW781" s="4"/>
    </row>
    <row r="782" spans="2:205" s="2" customFormat="1" ht="37.5" customHeight="1">
      <c r="B782" s="137" t="s">
        <v>44</v>
      </c>
      <c r="C782" s="54"/>
      <c r="D782" s="133">
        <v>16.2</v>
      </c>
      <c r="E782" s="138">
        <v>16.2</v>
      </c>
      <c r="F782" s="139"/>
      <c r="G782" s="139"/>
      <c r="H782" s="139"/>
      <c r="I782" s="122"/>
      <c r="J782" s="139"/>
      <c r="K782" s="45"/>
      <c r="L782" s="159"/>
      <c r="M782" s="122"/>
      <c r="N782" s="160"/>
      <c r="O782" s="122"/>
      <c r="P782" s="161"/>
      <c r="Q782" s="162"/>
      <c r="R782" s="139"/>
      <c r="S782" s="122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  <c r="DA782" s="4"/>
      <c r="DB782" s="4"/>
      <c r="DC782" s="4"/>
      <c r="DD782" s="4"/>
      <c r="DE782" s="4"/>
      <c r="DF782" s="4"/>
      <c r="DG782" s="4"/>
      <c r="DH782" s="4"/>
      <c r="DI782" s="4"/>
      <c r="DJ782" s="4"/>
      <c r="DK782" s="4"/>
      <c r="DL782" s="4"/>
      <c r="DM782" s="4"/>
      <c r="DN782" s="4"/>
      <c r="DO782" s="4"/>
      <c r="DP782" s="4"/>
      <c r="DQ782" s="4"/>
      <c r="DR782" s="4"/>
      <c r="DS782" s="4"/>
      <c r="DT782" s="4"/>
      <c r="DU782" s="4"/>
      <c r="DV782" s="4"/>
      <c r="DW782" s="4"/>
      <c r="DX782" s="4"/>
      <c r="DY782" s="4"/>
      <c r="DZ782" s="4"/>
      <c r="EA782" s="4"/>
      <c r="EB782" s="4"/>
      <c r="EC782" s="4"/>
      <c r="ED782" s="4"/>
      <c r="EE782" s="4"/>
      <c r="EF782" s="4"/>
      <c r="EG782" s="4"/>
      <c r="EH782" s="4"/>
      <c r="EI782" s="4"/>
      <c r="EJ782" s="4"/>
      <c r="EK782" s="4"/>
      <c r="EL782" s="4"/>
      <c r="EM782" s="4"/>
      <c r="EN782" s="4"/>
      <c r="EO782" s="4"/>
      <c r="EP782" s="4"/>
      <c r="EQ782" s="4"/>
      <c r="ER782" s="4"/>
      <c r="ES782" s="4"/>
      <c r="ET782" s="4"/>
      <c r="EU782" s="4"/>
      <c r="EV782" s="4"/>
      <c r="EW782" s="4"/>
      <c r="EX782" s="4"/>
      <c r="EY782" s="4"/>
      <c r="EZ782" s="4"/>
      <c r="FA782" s="4"/>
      <c r="FB782" s="4"/>
      <c r="FC782" s="4"/>
      <c r="FD782" s="4"/>
      <c r="FE782" s="4"/>
      <c r="FF782" s="4"/>
      <c r="FG782" s="4"/>
      <c r="FH782" s="4"/>
      <c r="FI782" s="4"/>
      <c r="FJ782" s="4"/>
      <c r="FK782" s="4"/>
      <c r="FL782" s="4"/>
      <c r="FM782" s="4"/>
      <c r="FN782" s="4"/>
      <c r="FO782" s="4"/>
      <c r="FP782" s="4"/>
      <c r="FQ782" s="4"/>
      <c r="FR782" s="4"/>
      <c r="FS782" s="4"/>
      <c r="FT782" s="4"/>
      <c r="FU782" s="4"/>
      <c r="FV782" s="4"/>
      <c r="FW782" s="4"/>
      <c r="FX782" s="4"/>
      <c r="FY782" s="4"/>
      <c r="FZ782" s="4"/>
      <c r="GA782" s="4"/>
      <c r="GB782" s="4"/>
      <c r="GC782" s="4"/>
      <c r="GD782" s="4"/>
      <c r="GE782" s="4"/>
      <c r="GF782" s="4"/>
      <c r="GG782" s="4"/>
      <c r="GH782" s="4"/>
      <c r="GI782" s="4"/>
      <c r="GJ782" s="4"/>
      <c r="GK782" s="4"/>
      <c r="GL782" s="4"/>
      <c r="GM782" s="4"/>
      <c r="GN782" s="4"/>
      <c r="GO782" s="4"/>
      <c r="GP782" s="4"/>
      <c r="GQ782" s="4"/>
      <c r="GR782" s="4"/>
      <c r="GS782" s="4"/>
      <c r="GT782" s="4"/>
      <c r="GU782" s="4"/>
      <c r="GV782" s="4"/>
      <c r="GW782" s="4"/>
    </row>
    <row r="783" spans="2:205" s="2" customFormat="1" ht="37.5" customHeight="1">
      <c r="B783" s="116" t="s">
        <v>74</v>
      </c>
      <c r="C783" s="54"/>
      <c r="D783" s="133">
        <v>25</v>
      </c>
      <c r="E783" s="138">
        <v>25</v>
      </c>
      <c r="F783" s="139"/>
      <c r="G783" s="139"/>
      <c r="H783" s="139"/>
      <c r="I783" s="163"/>
      <c r="J783" s="139"/>
      <c r="K783" s="45"/>
      <c r="L783" s="159"/>
      <c r="M783" s="122"/>
      <c r="N783" s="160"/>
      <c r="O783" s="122"/>
      <c r="P783" s="161"/>
      <c r="Q783" s="162"/>
      <c r="R783" s="139"/>
      <c r="S783" s="122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C783" s="4"/>
      <c r="DD783" s="4"/>
      <c r="DE783" s="4"/>
      <c r="DF783" s="4"/>
      <c r="DG783" s="4"/>
      <c r="DH783" s="4"/>
      <c r="DI783" s="4"/>
      <c r="DJ783" s="4"/>
      <c r="DK783" s="4"/>
      <c r="DL783" s="4"/>
      <c r="DM783" s="4"/>
      <c r="DN783" s="4"/>
      <c r="DO783" s="4"/>
      <c r="DP783" s="4"/>
      <c r="DQ783" s="4"/>
      <c r="DR783" s="4"/>
      <c r="DS783" s="4"/>
      <c r="DT783" s="4"/>
      <c r="DU783" s="4"/>
      <c r="DV783" s="4"/>
      <c r="DW783" s="4"/>
      <c r="DX783" s="4"/>
      <c r="DY783" s="4"/>
      <c r="DZ783" s="4"/>
      <c r="EA783" s="4"/>
      <c r="EB783" s="4"/>
      <c r="EC783" s="4"/>
      <c r="ED783" s="4"/>
      <c r="EE783" s="4"/>
      <c r="EF783" s="4"/>
      <c r="EG783" s="4"/>
      <c r="EH783" s="4"/>
      <c r="EI783" s="4"/>
      <c r="EJ783" s="4"/>
      <c r="EK783" s="4"/>
      <c r="EL783" s="4"/>
      <c r="EM783" s="4"/>
      <c r="EN783" s="4"/>
      <c r="EO783" s="4"/>
      <c r="EP783" s="4"/>
      <c r="EQ783" s="4"/>
      <c r="ER783" s="4"/>
      <c r="ES783" s="4"/>
      <c r="ET783" s="4"/>
      <c r="EU783" s="4"/>
      <c r="EV783" s="4"/>
      <c r="EW783" s="4"/>
      <c r="EX783" s="4"/>
      <c r="EY783" s="4"/>
      <c r="EZ783" s="4"/>
      <c r="FA783" s="4"/>
      <c r="FB783" s="4"/>
      <c r="FC783" s="4"/>
      <c r="FD783" s="4"/>
      <c r="FE783" s="4"/>
      <c r="FF783" s="4"/>
      <c r="FG783" s="4"/>
      <c r="FH783" s="4"/>
      <c r="FI783" s="4"/>
      <c r="FJ783" s="4"/>
      <c r="FK783" s="4"/>
      <c r="FL783" s="4"/>
      <c r="FM783" s="4"/>
      <c r="FN783" s="4"/>
      <c r="FO783" s="4"/>
      <c r="FP783" s="4"/>
      <c r="FQ783" s="4"/>
      <c r="FR783" s="4"/>
      <c r="FS783" s="4"/>
      <c r="FT783" s="4"/>
      <c r="FU783" s="4"/>
      <c r="FV783" s="4"/>
      <c r="FW783" s="4"/>
      <c r="FX783" s="4"/>
      <c r="FY783" s="4"/>
      <c r="FZ783" s="4"/>
      <c r="GA783" s="4"/>
      <c r="GB783" s="4"/>
      <c r="GC783" s="4"/>
      <c r="GD783" s="4"/>
      <c r="GE783" s="4"/>
      <c r="GF783" s="4"/>
      <c r="GG783" s="4"/>
      <c r="GH783" s="4"/>
      <c r="GI783" s="4"/>
      <c r="GJ783" s="4"/>
      <c r="GK783" s="4"/>
      <c r="GL783" s="4"/>
      <c r="GM783" s="4"/>
      <c r="GN783" s="4"/>
      <c r="GO783" s="4"/>
      <c r="GP783" s="4"/>
      <c r="GQ783" s="4"/>
      <c r="GR783" s="4"/>
      <c r="GS783" s="4"/>
      <c r="GT783" s="4"/>
      <c r="GU783" s="4"/>
      <c r="GV783" s="4"/>
      <c r="GW783" s="4"/>
    </row>
    <row r="784" spans="2:205" s="2" customFormat="1" ht="37.5" customHeight="1">
      <c r="B784" s="116" t="s">
        <v>75</v>
      </c>
      <c r="C784" s="54"/>
      <c r="D784" s="133">
        <v>5</v>
      </c>
      <c r="E784" s="138">
        <v>5</v>
      </c>
      <c r="F784" s="139"/>
      <c r="G784" s="139"/>
      <c r="H784" s="139"/>
      <c r="I784" s="163"/>
      <c r="J784" s="139"/>
      <c r="K784" s="45"/>
      <c r="L784" s="159"/>
      <c r="M784" s="122"/>
      <c r="N784" s="160"/>
      <c r="O784" s="122"/>
      <c r="P784" s="161"/>
      <c r="Q784" s="162"/>
      <c r="R784" s="139"/>
      <c r="S784" s="122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  <c r="DA784" s="4"/>
      <c r="DB784" s="4"/>
      <c r="DC784" s="4"/>
      <c r="DD784" s="4"/>
      <c r="DE784" s="4"/>
      <c r="DF784" s="4"/>
      <c r="DG784" s="4"/>
      <c r="DH784" s="4"/>
      <c r="DI784" s="4"/>
      <c r="DJ784" s="4"/>
      <c r="DK784" s="4"/>
      <c r="DL784" s="4"/>
      <c r="DM784" s="4"/>
      <c r="DN784" s="4"/>
      <c r="DO784" s="4"/>
      <c r="DP784" s="4"/>
      <c r="DQ784" s="4"/>
      <c r="DR784" s="4"/>
      <c r="DS784" s="4"/>
      <c r="DT784" s="4"/>
      <c r="DU784" s="4"/>
      <c r="DV784" s="4"/>
      <c r="DW784" s="4"/>
      <c r="DX784" s="4"/>
      <c r="DY784" s="4"/>
      <c r="DZ784" s="4"/>
      <c r="EA784" s="4"/>
      <c r="EB784" s="4"/>
      <c r="EC784" s="4"/>
      <c r="ED784" s="4"/>
      <c r="EE784" s="4"/>
      <c r="EF784" s="4"/>
      <c r="EG784" s="4"/>
      <c r="EH784" s="4"/>
      <c r="EI784" s="4"/>
      <c r="EJ784" s="4"/>
      <c r="EK784" s="4"/>
      <c r="EL784" s="4"/>
      <c r="EM784" s="4"/>
      <c r="EN784" s="4"/>
      <c r="EO784" s="4"/>
      <c r="EP784" s="4"/>
      <c r="EQ784" s="4"/>
      <c r="ER784" s="4"/>
      <c r="ES784" s="4"/>
      <c r="ET784" s="4"/>
      <c r="EU784" s="4"/>
      <c r="EV784" s="4"/>
      <c r="EW784" s="4"/>
      <c r="EX784" s="4"/>
      <c r="EY784" s="4"/>
      <c r="EZ784" s="4"/>
      <c r="FA784" s="4"/>
      <c r="FB784" s="4"/>
      <c r="FC784" s="4"/>
      <c r="FD784" s="4"/>
      <c r="FE784" s="4"/>
      <c r="FF784" s="4"/>
      <c r="FG784" s="4"/>
      <c r="FH784" s="4"/>
      <c r="FI784" s="4"/>
      <c r="FJ784" s="4"/>
      <c r="FK784" s="4"/>
      <c r="FL784" s="4"/>
      <c r="FM784" s="4"/>
      <c r="FN784" s="4"/>
      <c r="FO784" s="4"/>
      <c r="FP784" s="4"/>
      <c r="FQ784" s="4"/>
      <c r="FR784" s="4"/>
      <c r="FS784" s="4"/>
      <c r="FT784" s="4"/>
      <c r="FU784" s="4"/>
      <c r="FV784" s="4"/>
      <c r="FW784" s="4"/>
      <c r="FX784" s="4"/>
      <c r="FY784" s="4"/>
      <c r="FZ784" s="4"/>
      <c r="GA784" s="4"/>
      <c r="GB784" s="4"/>
      <c r="GC784" s="4"/>
      <c r="GD784" s="4"/>
      <c r="GE784" s="4"/>
      <c r="GF784" s="4"/>
      <c r="GG784" s="4"/>
      <c r="GH784" s="4"/>
      <c r="GI784" s="4"/>
      <c r="GJ784" s="4"/>
      <c r="GK784" s="4"/>
      <c r="GL784" s="4"/>
      <c r="GM784" s="4"/>
      <c r="GN784" s="4"/>
      <c r="GO784" s="4"/>
      <c r="GP784" s="4"/>
      <c r="GQ784" s="4"/>
      <c r="GR784" s="4"/>
      <c r="GS784" s="4"/>
      <c r="GT784" s="4"/>
      <c r="GU784" s="4"/>
      <c r="GV784" s="4"/>
      <c r="GW784" s="4"/>
    </row>
    <row r="785" spans="2:205" s="2" customFormat="1" ht="37.5" customHeight="1">
      <c r="B785" s="116" t="s">
        <v>46</v>
      </c>
      <c r="C785" s="54"/>
      <c r="D785" s="133">
        <v>3</v>
      </c>
      <c r="E785" s="138">
        <v>2.5</v>
      </c>
      <c r="F785" s="139"/>
      <c r="G785" s="139"/>
      <c r="H785" s="139"/>
      <c r="I785" s="163"/>
      <c r="J785" s="139"/>
      <c r="K785" s="45"/>
      <c r="L785" s="159"/>
      <c r="M785" s="122"/>
      <c r="N785" s="160"/>
      <c r="O785" s="122"/>
      <c r="P785" s="161"/>
      <c r="Q785" s="162"/>
      <c r="R785" s="139"/>
      <c r="S785" s="122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  <c r="DB785" s="4"/>
      <c r="DC785" s="4"/>
      <c r="DD785" s="4"/>
      <c r="DE785" s="4"/>
      <c r="DF785" s="4"/>
      <c r="DG785" s="4"/>
      <c r="DH785" s="4"/>
      <c r="DI785" s="4"/>
      <c r="DJ785" s="4"/>
      <c r="DK785" s="4"/>
      <c r="DL785" s="4"/>
      <c r="DM785" s="4"/>
      <c r="DN785" s="4"/>
      <c r="DO785" s="4"/>
      <c r="DP785" s="4"/>
      <c r="DQ785" s="4"/>
      <c r="DR785" s="4"/>
      <c r="DS785" s="4"/>
      <c r="DT785" s="4"/>
      <c r="DU785" s="4"/>
      <c r="DV785" s="4"/>
      <c r="DW785" s="4"/>
      <c r="DX785" s="4"/>
      <c r="DY785" s="4"/>
      <c r="DZ785" s="4"/>
      <c r="EA785" s="4"/>
      <c r="EB785" s="4"/>
      <c r="EC785" s="4"/>
      <c r="ED785" s="4"/>
      <c r="EE785" s="4"/>
      <c r="EF785" s="4"/>
      <c r="EG785" s="4"/>
      <c r="EH785" s="4"/>
      <c r="EI785" s="4"/>
      <c r="EJ785" s="4"/>
      <c r="EK785" s="4"/>
      <c r="EL785" s="4"/>
      <c r="EM785" s="4"/>
      <c r="EN785" s="4"/>
      <c r="EO785" s="4"/>
      <c r="EP785" s="4"/>
      <c r="EQ785" s="4"/>
      <c r="ER785" s="4"/>
      <c r="ES785" s="4"/>
      <c r="ET785" s="4"/>
      <c r="EU785" s="4"/>
      <c r="EV785" s="4"/>
      <c r="EW785" s="4"/>
      <c r="EX785" s="4"/>
      <c r="EY785" s="4"/>
      <c r="EZ785" s="4"/>
      <c r="FA785" s="4"/>
      <c r="FB785" s="4"/>
      <c r="FC785" s="4"/>
      <c r="FD785" s="4"/>
      <c r="FE785" s="4"/>
      <c r="FF785" s="4"/>
      <c r="FG785" s="4"/>
      <c r="FH785" s="4"/>
      <c r="FI785" s="4"/>
      <c r="FJ785" s="4"/>
      <c r="FK785" s="4"/>
      <c r="FL785" s="4"/>
      <c r="FM785" s="4"/>
      <c r="FN785" s="4"/>
      <c r="FO785" s="4"/>
      <c r="FP785" s="4"/>
      <c r="FQ785" s="4"/>
      <c r="FR785" s="4"/>
      <c r="FS785" s="4"/>
      <c r="FT785" s="4"/>
      <c r="FU785" s="4"/>
      <c r="FV785" s="4"/>
      <c r="FW785" s="4"/>
      <c r="FX785" s="4"/>
      <c r="FY785" s="4"/>
      <c r="FZ785" s="4"/>
      <c r="GA785" s="4"/>
      <c r="GB785" s="4"/>
      <c r="GC785" s="4"/>
      <c r="GD785" s="4"/>
      <c r="GE785" s="4"/>
      <c r="GF785" s="4"/>
      <c r="GG785" s="4"/>
      <c r="GH785" s="4"/>
      <c r="GI785" s="4"/>
      <c r="GJ785" s="4"/>
      <c r="GK785" s="4"/>
      <c r="GL785" s="4"/>
      <c r="GM785" s="4"/>
      <c r="GN785" s="4"/>
      <c r="GO785" s="4"/>
      <c r="GP785" s="4"/>
      <c r="GQ785" s="4"/>
      <c r="GR785" s="4"/>
      <c r="GS785" s="4"/>
      <c r="GT785" s="4"/>
      <c r="GU785" s="4"/>
      <c r="GV785" s="4"/>
      <c r="GW785" s="4"/>
    </row>
    <row r="786" spans="2:205" s="2" customFormat="1" ht="37.5" customHeight="1">
      <c r="B786" s="116" t="s">
        <v>86</v>
      </c>
      <c r="C786" s="54"/>
      <c r="D786" s="133">
        <v>1.2</v>
      </c>
      <c r="E786" s="138">
        <v>1.2</v>
      </c>
      <c r="F786" s="139"/>
      <c r="G786" s="139"/>
      <c r="H786" s="139"/>
      <c r="I786" s="163"/>
      <c r="J786" s="139"/>
      <c r="K786" s="45"/>
      <c r="L786" s="159"/>
      <c r="M786" s="122"/>
      <c r="N786" s="160"/>
      <c r="O786" s="122"/>
      <c r="P786" s="161"/>
      <c r="Q786" s="162"/>
      <c r="R786" s="139"/>
      <c r="S786" s="122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  <c r="DE786" s="4"/>
      <c r="DF786" s="4"/>
      <c r="DG786" s="4"/>
      <c r="DH786" s="4"/>
      <c r="DI786" s="4"/>
      <c r="DJ786" s="4"/>
      <c r="DK786" s="4"/>
      <c r="DL786" s="4"/>
      <c r="DM786" s="4"/>
      <c r="DN786" s="4"/>
      <c r="DO786" s="4"/>
      <c r="DP786" s="4"/>
      <c r="DQ786" s="4"/>
      <c r="DR786" s="4"/>
      <c r="DS786" s="4"/>
      <c r="DT786" s="4"/>
      <c r="DU786" s="4"/>
      <c r="DV786" s="4"/>
      <c r="DW786" s="4"/>
      <c r="DX786" s="4"/>
      <c r="DY786" s="4"/>
      <c r="DZ786" s="4"/>
      <c r="EA786" s="4"/>
      <c r="EB786" s="4"/>
      <c r="EC786" s="4"/>
      <c r="ED786" s="4"/>
      <c r="EE786" s="4"/>
      <c r="EF786" s="4"/>
      <c r="EG786" s="4"/>
      <c r="EH786" s="4"/>
      <c r="EI786" s="4"/>
      <c r="EJ786" s="4"/>
      <c r="EK786" s="4"/>
      <c r="EL786" s="4"/>
      <c r="EM786" s="4"/>
      <c r="EN786" s="4"/>
      <c r="EO786" s="4"/>
      <c r="EP786" s="4"/>
      <c r="EQ786" s="4"/>
      <c r="ER786" s="4"/>
      <c r="ES786" s="4"/>
      <c r="ET786" s="4"/>
      <c r="EU786" s="4"/>
      <c r="EV786" s="4"/>
      <c r="EW786" s="4"/>
      <c r="EX786" s="4"/>
      <c r="EY786" s="4"/>
      <c r="EZ786" s="4"/>
      <c r="FA786" s="4"/>
      <c r="FB786" s="4"/>
      <c r="FC786" s="4"/>
      <c r="FD786" s="4"/>
      <c r="FE786" s="4"/>
      <c r="FF786" s="4"/>
      <c r="FG786" s="4"/>
      <c r="FH786" s="4"/>
      <c r="FI786" s="4"/>
      <c r="FJ786" s="4"/>
      <c r="FK786" s="4"/>
      <c r="FL786" s="4"/>
      <c r="FM786" s="4"/>
      <c r="FN786" s="4"/>
      <c r="FO786" s="4"/>
      <c r="FP786" s="4"/>
      <c r="FQ786" s="4"/>
      <c r="FR786" s="4"/>
      <c r="FS786" s="4"/>
      <c r="FT786" s="4"/>
      <c r="FU786" s="4"/>
      <c r="FV786" s="4"/>
      <c r="FW786" s="4"/>
      <c r="FX786" s="4"/>
      <c r="FY786" s="4"/>
      <c r="FZ786" s="4"/>
      <c r="GA786" s="4"/>
      <c r="GB786" s="4"/>
      <c r="GC786" s="4"/>
      <c r="GD786" s="4"/>
      <c r="GE786" s="4"/>
      <c r="GF786" s="4"/>
      <c r="GG786" s="4"/>
      <c r="GH786" s="4"/>
      <c r="GI786" s="4"/>
      <c r="GJ786" s="4"/>
      <c r="GK786" s="4"/>
      <c r="GL786" s="4"/>
      <c r="GM786" s="4"/>
      <c r="GN786" s="4"/>
      <c r="GO786" s="4"/>
      <c r="GP786" s="4"/>
      <c r="GQ786" s="4"/>
      <c r="GR786" s="4"/>
      <c r="GS786" s="4"/>
      <c r="GT786" s="4"/>
      <c r="GU786" s="4"/>
      <c r="GV786" s="4"/>
      <c r="GW786" s="4"/>
    </row>
    <row r="787" spans="2:205" s="2" customFormat="1" ht="37.5" customHeight="1">
      <c r="B787" s="116" t="s">
        <v>14</v>
      </c>
      <c r="C787" s="32"/>
      <c r="D787" s="43">
        <v>1.2</v>
      </c>
      <c r="E787" s="124">
        <v>1.2</v>
      </c>
      <c r="F787" s="123"/>
      <c r="G787" s="123"/>
      <c r="H787" s="123"/>
      <c r="I787" s="45"/>
      <c r="J787" s="123"/>
      <c r="K787" s="45"/>
      <c r="L787" s="130"/>
      <c r="M787" s="45"/>
      <c r="N787" s="131"/>
      <c r="O787" s="45"/>
      <c r="P787" s="132"/>
      <c r="Q787" s="115"/>
      <c r="R787" s="123"/>
      <c r="S787" s="45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  <c r="CY787" s="4"/>
      <c r="CZ787" s="4"/>
      <c r="DA787" s="4"/>
      <c r="DB787" s="4"/>
      <c r="DC787" s="4"/>
      <c r="DD787" s="4"/>
      <c r="DE787" s="4"/>
      <c r="DF787" s="4"/>
      <c r="DG787" s="4"/>
      <c r="DH787" s="4"/>
      <c r="DI787" s="4"/>
      <c r="DJ787" s="4"/>
      <c r="DK787" s="4"/>
      <c r="DL787" s="4"/>
      <c r="DM787" s="4"/>
      <c r="DN787" s="4"/>
      <c r="DO787" s="4"/>
      <c r="DP787" s="4"/>
      <c r="DQ787" s="4"/>
      <c r="DR787" s="4"/>
      <c r="DS787" s="4"/>
      <c r="DT787" s="4"/>
      <c r="DU787" s="4"/>
      <c r="DV787" s="4"/>
      <c r="DW787" s="4"/>
      <c r="DX787" s="4"/>
      <c r="DY787" s="4"/>
      <c r="DZ787" s="4"/>
      <c r="EA787" s="4"/>
      <c r="EB787" s="4"/>
      <c r="EC787" s="4"/>
      <c r="ED787" s="4"/>
      <c r="EE787" s="4"/>
      <c r="EF787" s="4"/>
      <c r="EG787" s="4"/>
      <c r="EH787" s="4"/>
      <c r="EI787" s="4"/>
      <c r="EJ787" s="4"/>
      <c r="EK787" s="4"/>
      <c r="EL787" s="4"/>
      <c r="EM787" s="4"/>
      <c r="EN787" s="4"/>
      <c r="EO787" s="4"/>
      <c r="EP787" s="4"/>
      <c r="EQ787" s="4"/>
      <c r="ER787" s="4"/>
      <c r="ES787" s="4"/>
      <c r="ET787" s="4"/>
      <c r="EU787" s="4"/>
      <c r="EV787" s="4"/>
      <c r="EW787" s="4"/>
      <c r="EX787" s="4"/>
      <c r="EY787" s="4"/>
      <c r="EZ787" s="4"/>
      <c r="FA787" s="4"/>
      <c r="FB787" s="4"/>
      <c r="FC787" s="4"/>
      <c r="FD787" s="4"/>
      <c r="FE787" s="4"/>
      <c r="FF787" s="4"/>
      <c r="FG787" s="4"/>
      <c r="FH787" s="4"/>
      <c r="FI787" s="4"/>
      <c r="FJ787" s="4"/>
      <c r="FK787" s="4"/>
      <c r="FL787" s="4"/>
      <c r="FM787" s="4"/>
      <c r="FN787" s="4"/>
      <c r="FO787" s="4"/>
      <c r="FP787" s="4"/>
      <c r="FQ787" s="4"/>
      <c r="FR787" s="4"/>
      <c r="FS787" s="4"/>
      <c r="FT787" s="4"/>
      <c r="FU787" s="4"/>
      <c r="FV787" s="4"/>
      <c r="FW787" s="4"/>
      <c r="FX787" s="4"/>
      <c r="FY787" s="4"/>
      <c r="FZ787" s="4"/>
      <c r="GA787" s="4"/>
      <c r="GB787" s="4"/>
      <c r="GC787" s="4"/>
      <c r="GD787" s="4"/>
      <c r="GE787" s="4"/>
      <c r="GF787" s="4"/>
      <c r="GG787" s="4"/>
      <c r="GH787" s="4"/>
      <c r="GI787" s="4"/>
      <c r="GJ787" s="4"/>
      <c r="GK787" s="4"/>
      <c r="GL787" s="4"/>
      <c r="GM787" s="4"/>
      <c r="GN787" s="4"/>
      <c r="GO787" s="4"/>
      <c r="GP787" s="4"/>
      <c r="GQ787" s="4"/>
      <c r="GR787" s="4"/>
      <c r="GS787" s="4"/>
      <c r="GT787" s="4"/>
      <c r="GU787" s="4"/>
      <c r="GV787" s="4"/>
      <c r="GW787" s="4"/>
    </row>
    <row r="788" spans="2:205" s="2" customFormat="1" ht="22.5" customHeight="1">
      <c r="B788" s="116" t="s">
        <v>107</v>
      </c>
      <c r="C788" s="54"/>
      <c r="D788" s="133"/>
      <c r="E788" s="138">
        <v>122</v>
      </c>
      <c r="F788" s="139"/>
      <c r="G788" s="139"/>
      <c r="H788" s="139"/>
      <c r="I788" s="163"/>
      <c r="J788" s="139"/>
      <c r="K788" s="45"/>
      <c r="L788" s="159"/>
      <c r="M788" s="122"/>
      <c r="N788" s="160"/>
      <c r="O788" s="122"/>
      <c r="P788" s="161"/>
      <c r="Q788" s="162"/>
      <c r="R788" s="139"/>
      <c r="S788" s="122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  <c r="DB788" s="4"/>
      <c r="DC788" s="4"/>
      <c r="DD788" s="4"/>
      <c r="DE788" s="4"/>
      <c r="DF788" s="4"/>
      <c r="DG788" s="4"/>
      <c r="DH788" s="4"/>
      <c r="DI788" s="4"/>
      <c r="DJ788" s="4"/>
      <c r="DK788" s="4"/>
      <c r="DL788" s="4"/>
      <c r="DM788" s="4"/>
      <c r="DN788" s="4"/>
      <c r="DO788" s="4"/>
      <c r="DP788" s="4"/>
      <c r="DQ788" s="4"/>
      <c r="DR788" s="4"/>
      <c r="DS788" s="4"/>
      <c r="DT788" s="4"/>
      <c r="DU788" s="4"/>
      <c r="DV788" s="4"/>
      <c r="DW788" s="4"/>
      <c r="DX788" s="4"/>
      <c r="DY788" s="4"/>
      <c r="DZ788" s="4"/>
      <c r="EA788" s="4"/>
      <c r="EB788" s="4"/>
      <c r="EC788" s="4"/>
      <c r="ED788" s="4"/>
      <c r="EE788" s="4"/>
      <c r="EF788" s="4"/>
      <c r="EG788" s="4"/>
      <c r="EH788" s="4"/>
      <c r="EI788" s="4"/>
      <c r="EJ788" s="4"/>
      <c r="EK788" s="4"/>
      <c r="EL788" s="4"/>
      <c r="EM788" s="4"/>
      <c r="EN788" s="4"/>
      <c r="EO788" s="4"/>
      <c r="EP788" s="4"/>
      <c r="EQ788" s="4"/>
      <c r="ER788" s="4"/>
      <c r="ES788" s="4"/>
      <c r="ET788" s="4"/>
      <c r="EU788" s="4"/>
      <c r="EV788" s="4"/>
      <c r="EW788" s="4"/>
      <c r="EX788" s="4"/>
      <c r="EY788" s="4"/>
      <c r="EZ788" s="4"/>
      <c r="FA788" s="4"/>
      <c r="FB788" s="4"/>
      <c r="FC788" s="4"/>
      <c r="FD788" s="4"/>
      <c r="FE788" s="4"/>
      <c r="FF788" s="4"/>
      <c r="FG788" s="4"/>
      <c r="FH788" s="4"/>
      <c r="FI788" s="4"/>
      <c r="FJ788" s="4"/>
      <c r="FK788" s="4"/>
      <c r="FL788" s="4"/>
      <c r="FM788" s="4"/>
      <c r="FN788" s="4"/>
      <c r="FO788" s="4"/>
      <c r="FP788" s="4"/>
      <c r="FQ788" s="4"/>
      <c r="FR788" s="4"/>
      <c r="FS788" s="4"/>
      <c r="FT788" s="4"/>
      <c r="FU788" s="4"/>
      <c r="FV788" s="4"/>
      <c r="FW788" s="4"/>
      <c r="FX788" s="4"/>
      <c r="FY788" s="4"/>
      <c r="FZ788" s="4"/>
      <c r="GA788" s="4"/>
      <c r="GB788" s="4"/>
      <c r="GC788" s="4"/>
      <c r="GD788" s="4"/>
      <c r="GE788" s="4"/>
      <c r="GF788" s="4"/>
      <c r="GG788" s="4"/>
      <c r="GH788" s="4"/>
      <c r="GI788" s="4"/>
      <c r="GJ788" s="4"/>
      <c r="GK788" s="4"/>
      <c r="GL788" s="4"/>
      <c r="GM788" s="4"/>
      <c r="GN788" s="4"/>
      <c r="GO788" s="4"/>
      <c r="GP788" s="4"/>
      <c r="GQ788" s="4"/>
      <c r="GR788" s="4"/>
      <c r="GS788" s="4"/>
      <c r="GT788" s="4"/>
      <c r="GU788" s="4"/>
      <c r="GV788" s="4"/>
      <c r="GW788" s="4"/>
    </row>
    <row r="789" spans="2:205" s="2" customFormat="1" ht="27.75" customHeight="1">
      <c r="B789" s="116" t="s">
        <v>48</v>
      </c>
      <c r="C789" s="32"/>
      <c r="D789" s="43">
        <v>5</v>
      </c>
      <c r="E789" s="124">
        <v>5</v>
      </c>
      <c r="F789" s="123"/>
      <c r="G789" s="123"/>
      <c r="H789" s="123"/>
      <c r="I789" s="45"/>
      <c r="J789" s="123"/>
      <c r="K789" s="45"/>
      <c r="L789" s="130"/>
      <c r="M789" s="45"/>
      <c r="N789" s="131"/>
      <c r="O789" s="45"/>
      <c r="P789" s="132"/>
      <c r="Q789" s="115"/>
      <c r="R789" s="123"/>
      <c r="S789" s="45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  <c r="DA789" s="4"/>
      <c r="DB789" s="4"/>
      <c r="DC789" s="4"/>
      <c r="DD789" s="4"/>
      <c r="DE789" s="4"/>
      <c r="DF789" s="4"/>
      <c r="DG789" s="4"/>
      <c r="DH789" s="4"/>
      <c r="DI789" s="4"/>
      <c r="DJ789" s="4"/>
      <c r="DK789" s="4"/>
      <c r="DL789" s="4"/>
      <c r="DM789" s="4"/>
      <c r="DN789" s="4"/>
      <c r="DO789" s="4"/>
      <c r="DP789" s="4"/>
      <c r="DQ789" s="4"/>
      <c r="DR789" s="4"/>
      <c r="DS789" s="4"/>
      <c r="DT789" s="4"/>
      <c r="DU789" s="4"/>
      <c r="DV789" s="4"/>
      <c r="DW789" s="4"/>
      <c r="DX789" s="4"/>
      <c r="DY789" s="4"/>
      <c r="DZ789" s="4"/>
      <c r="EA789" s="4"/>
      <c r="EB789" s="4"/>
      <c r="EC789" s="4"/>
      <c r="ED789" s="4"/>
      <c r="EE789" s="4"/>
      <c r="EF789" s="4"/>
      <c r="EG789" s="4"/>
      <c r="EH789" s="4"/>
      <c r="EI789" s="4"/>
      <c r="EJ789" s="4"/>
      <c r="EK789" s="4"/>
      <c r="EL789" s="4"/>
      <c r="EM789" s="4"/>
      <c r="EN789" s="4"/>
      <c r="EO789" s="4"/>
      <c r="EP789" s="4"/>
      <c r="EQ789" s="4"/>
      <c r="ER789" s="4"/>
      <c r="ES789" s="4"/>
      <c r="ET789" s="4"/>
      <c r="EU789" s="4"/>
      <c r="EV789" s="4"/>
      <c r="EW789" s="4"/>
      <c r="EX789" s="4"/>
      <c r="EY789" s="4"/>
      <c r="EZ789" s="4"/>
      <c r="FA789" s="4"/>
      <c r="FB789" s="4"/>
      <c r="FC789" s="4"/>
      <c r="FD789" s="4"/>
      <c r="FE789" s="4"/>
      <c r="FF789" s="4"/>
      <c r="FG789" s="4"/>
      <c r="FH789" s="4"/>
      <c r="FI789" s="4"/>
      <c r="FJ789" s="4"/>
      <c r="FK789" s="4"/>
      <c r="FL789" s="4"/>
      <c r="FM789" s="4"/>
      <c r="FN789" s="4"/>
      <c r="FO789" s="4"/>
      <c r="FP789" s="4"/>
      <c r="FQ789" s="4"/>
      <c r="FR789" s="4"/>
      <c r="FS789" s="4"/>
      <c r="FT789" s="4"/>
      <c r="FU789" s="4"/>
      <c r="FV789" s="4"/>
      <c r="FW789" s="4"/>
      <c r="FX789" s="4"/>
      <c r="FY789" s="4"/>
      <c r="FZ789" s="4"/>
      <c r="GA789" s="4"/>
      <c r="GB789" s="4"/>
      <c r="GC789" s="4"/>
      <c r="GD789" s="4"/>
      <c r="GE789" s="4"/>
      <c r="GF789" s="4"/>
      <c r="GG789" s="4"/>
      <c r="GH789" s="4"/>
      <c r="GI789" s="4"/>
      <c r="GJ789" s="4"/>
      <c r="GK789" s="4"/>
      <c r="GL789" s="4"/>
      <c r="GM789" s="4"/>
      <c r="GN789" s="4"/>
      <c r="GO789" s="4"/>
      <c r="GP789" s="4"/>
      <c r="GQ789" s="4"/>
      <c r="GR789" s="4"/>
      <c r="GS789" s="4"/>
      <c r="GT789" s="4"/>
      <c r="GU789" s="4"/>
      <c r="GV789" s="4"/>
      <c r="GW789" s="4"/>
    </row>
    <row r="790" spans="2:205" s="7" customFormat="1" ht="30.75" customHeight="1">
      <c r="B790" s="164" t="s">
        <v>7</v>
      </c>
      <c r="C790" s="53"/>
      <c r="D790" s="53"/>
      <c r="E790" s="165">
        <v>30</v>
      </c>
      <c r="F790" s="166"/>
      <c r="G790" s="166"/>
      <c r="H790" s="166"/>
      <c r="I790" s="167"/>
      <c r="J790" s="166"/>
      <c r="K790" s="167"/>
      <c r="L790" s="58"/>
      <c r="M790" s="167"/>
      <c r="N790" s="80"/>
      <c r="O790" s="167"/>
      <c r="P790" s="168"/>
      <c r="Q790" s="169"/>
      <c r="R790" s="166"/>
      <c r="S790" s="167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  <c r="BU790" s="5"/>
      <c r="BV790" s="5"/>
      <c r="BW790" s="5"/>
      <c r="BX790" s="5"/>
      <c r="BY790" s="5"/>
      <c r="BZ790" s="5"/>
      <c r="CA790" s="5"/>
      <c r="CB790" s="5"/>
      <c r="CC790" s="5"/>
      <c r="CD790" s="5"/>
      <c r="CE790" s="5"/>
      <c r="CF790" s="5"/>
      <c r="CG790" s="5"/>
      <c r="CH790" s="5"/>
      <c r="CI790" s="5"/>
      <c r="CJ790" s="5"/>
      <c r="CK790" s="5"/>
      <c r="CL790" s="5"/>
      <c r="CM790" s="5"/>
      <c r="CN790" s="5"/>
      <c r="CO790" s="5"/>
      <c r="CP790" s="5"/>
      <c r="CQ790" s="5"/>
      <c r="CR790" s="5"/>
      <c r="CS790" s="5"/>
      <c r="CT790" s="5"/>
      <c r="CU790" s="5"/>
      <c r="CV790" s="5"/>
      <c r="CW790" s="5"/>
      <c r="CX790" s="5"/>
      <c r="CY790" s="5"/>
      <c r="CZ790" s="5"/>
      <c r="DA790" s="5"/>
      <c r="DB790" s="5"/>
      <c r="DC790" s="5"/>
      <c r="DD790" s="5"/>
      <c r="DE790" s="5"/>
      <c r="DF790" s="5"/>
      <c r="DG790" s="5"/>
      <c r="DH790" s="5"/>
      <c r="DI790" s="5"/>
      <c r="DJ790" s="5"/>
      <c r="DK790" s="5"/>
      <c r="DL790" s="5"/>
      <c r="DM790" s="5"/>
      <c r="DN790" s="5"/>
      <c r="DO790" s="5"/>
      <c r="DP790" s="5"/>
      <c r="DQ790" s="5"/>
      <c r="DR790" s="5"/>
      <c r="DS790" s="5"/>
      <c r="DT790" s="5"/>
      <c r="DU790" s="5"/>
      <c r="DV790" s="5"/>
      <c r="DW790" s="5"/>
      <c r="DX790" s="5"/>
      <c r="DY790" s="5"/>
      <c r="DZ790" s="5"/>
      <c r="EA790" s="5"/>
      <c r="EB790" s="5"/>
      <c r="EC790" s="5"/>
      <c r="ED790" s="5"/>
      <c r="EE790" s="5"/>
      <c r="EF790" s="5"/>
      <c r="EG790" s="5"/>
      <c r="EH790" s="5"/>
      <c r="EI790" s="5"/>
      <c r="EJ790" s="5"/>
      <c r="EK790" s="5"/>
      <c r="EL790" s="5"/>
      <c r="EM790" s="5"/>
      <c r="EN790" s="5"/>
      <c r="EO790" s="5"/>
      <c r="EP790" s="5"/>
      <c r="EQ790" s="5"/>
      <c r="ER790" s="5"/>
      <c r="ES790" s="5"/>
      <c r="ET790" s="5"/>
      <c r="EU790" s="5"/>
      <c r="EV790" s="5"/>
      <c r="EW790" s="5"/>
      <c r="EX790" s="5"/>
      <c r="EY790" s="5"/>
      <c r="EZ790" s="5"/>
      <c r="FA790" s="5"/>
      <c r="FB790" s="5"/>
      <c r="FC790" s="5"/>
      <c r="FD790" s="5"/>
      <c r="FE790" s="5"/>
      <c r="FF790" s="5"/>
      <c r="FG790" s="5"/>
      <c r="FH790" s="5"/>
      <c r="FI790" s="5"/>
      <c r="FJ790" s="5"/>
      <c r="FK790" s="5"/>
      <c r="FL790" s="5"/>
      <c r="FM790" s="5"/>
      <c r="FN790" s="5"/>
      <c r="FO790" s="5"/>
      <c r="FP790" s="5"/>
      <c r="FQ790" s="5"/>
      <c r="FR790" s="5"/>
      <c r="FS790" s="5"/>
      <c r="FT790" s="5"/>
      <c r="FU790" s="5"/>
      <c r="FV790" s="5"/>
      <c r="FW790" s="5"/>
      <c r="FX790" s="5"/>
      <c r="FY790" s="5"/>
      <c r="FZ790" s="5"/>
      <c r="GA790" s="5"/>
      <c r="GB790" s="5"/>
      <c r="GC790" s="5"/>
      <c r="GD790" s="5"/>
      <c r="GE790" s="5"/>
      <c r="GF790" s="5"/>
      <c r="GG790" s="5"/>
      <c r="GH790" s="5"/>
      <c r="GI790" s="5"/>
      <c r="GJ790" s="5"/>
      <c r="GK790" s="5"/>
      <c r="GL790" s="5"/>
      <c r="GM790" s="5"/>
      <c r="GN790" s="5"/>
      <c r="GO790" s="5"/>
      <c r="GP790" s="5"/>
      <c r="GQ790" s="5"/>
      <c r="GR790" s="5"/>
      <c r="GS790" s="5"/>
      <c r="GT790" s="5"/>
      <c r="GU790" s="5"/>
      <c r="GV790" s="5"/>
      <c r="GW790" s="5"/>
    </row>
    <row r="791" spans="2:205" s="2" customFormat="1" ht="27.75" customHeight="1">
      <c r="B791" s="116" t="s">
        <v>8</v>
      </c>
      <c r="C791" s="32"/>
      <c r="D791" s="43">
        <v>1.8</v>
      </c>
      <c r="E791" s="124">
        <v>1.8</v>
      </c>
      <c r="F791" s="123"/>
      <c r="G791" s="123"/>
      <c r="H791" s="123"/>
      <c r="I791" s="45"/>
      <c r="J791" s="123"/>
      <c r="K791" s="45"/>
      <c r="L791" s="130"/>
      <c r="M791" s="45"/>
      <c r="N791" s="131"/>
      <c r="O791" s="45"/>
      <c r="P791" s="132"/>
      <c r="Q791" s="115"/>
      <c r="R791" s="123"/>
      <c r="S791" s="45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  <c r="CY791" s="4"/>
      <c r="CZ791" s="4"/>
      <c r="DA791" s="4"/>
      <c r="DB791" s="4"/>
      <c r="DC791" s="4"/>
      <c r="DD791" s="4"/>
      <c r="DE791" s="4"/>
      <c r="DF791" s="4"/>
      <c r="DG791" s="4"/>
      <c r="DH791" s="4"/>
      <c r="DI791" s="4"/>
      <c r="DJ791" s="4"/>
      <c r="DK791" s="4"/>
      <c r="DL791" s="4"/>
      <c r="DM791" s="4"/>
      <c r="DN791" s="4"/>
      <c r="DO791" s="4"/>
      <c r="DP791" s="4"/>
      <c r="DQ791" s="4"/>
      <c r="DR791" s="4"/>
      <c r="DS791" s="4"/>
      <c r="DT791" s="4"/>
      <c r="DU791" s="4"/>
      <c r="DV791" s="4"/>
      <c r="DW791" s="4"/>
      <c r="DX791" s="4"/>
      <c r="DY791" s="4"/>
      <c r="DZ791" s="4"/>
      <c r="EA791" s="4"/>
      <c r="EB791" s="4"/>
      <c r="EC791" s="4"/>
      <c r="ED791" s="4"/>
      <c r="EE791" s="4"/>
      <c r="EF791" s="4"/>
      <c r="EG791" s="4"/>
      <c r="EH791" s="4"/>
      <c r="EI791" s="4"/>
      <c r="EJ791" s="4"/>
      <c r="EK791" s="4"/>
      <c r="EL791" s="4"/>
      <c r="EM791" s="4"/>
      <c r="EN791" s="4"/>
      <c r="EO791" s="4"/>
      <c r="EP791" s="4"/>
      <c r="EQ791" s="4"/>
      <c r="ER791" s="4"/>
      <c r="ES791" s="4"/>
      <c r="ET791" s="4"/>
      <c r="EU791" s="4"/>
      <c r="EV791" s="4"/>
      <c r="EW791" s="4"/>
      <c r="EX791" s="4"/>
      <c r="EY791" s="4"/>
      <c r="EZ791" s="4"/>
      <c r="FA791" s="4"/>
      <c r="FB791" s="4"/>
      <c r="FC791" s="4"/>
      <c r="FD791" s="4"/>
      <c r="FE791" s="4"/>
      <c r="FF791" s="4"/>
      <c r="FG791" s="4"/>
      <c r="FH791" s="4"/>
      <c r="FI791" s="4"/>
      <c r="FJ791" s="4"/>
      <c r="FK791" s="4"/>
      <c r="FL791" s="4"/>
      <c r="FM791" s="4"/>
      <c r="FN791" s="4"/>
      <c r="FO791" s="4"/>
      <c r="FP791" s="4"/>
      <c r="FQ791" s="4"/>
      <c r="FR791" s="4"/>
      <c r="FS791" s="4"/>
      <c r="FT791" s="4"/>
      <c r="FU791" s="4"/>
      <c r="FV791" s="4"/>
      <c r="FW791" s="4"/>
      <c r="FX791" s="4"/>
      <c r="FY791" s="4"/>
      <c r="FZ791" s="4"/>
      <c r="GA791" s="4"/>
      <c r="GB791" s="4"/>
      <c r="GC791" s="4"/>
      <c r="GD791" s="4"/>
      <c r="GE791" s="4"/>
      <c r="GF791" s="4"/>
      <c r="GG791" s="4"/>
      <c r="GH791" s="4"/>
      <c r="GI791" s="4"/>
      <c r="GJ791" s="4"/>
      <c r="GK791" s="4"/>
      <c r="GL791" s="4"/>
      <c r="GM791" s="4"/>
      <c r="GN791" s="4"/>
      <c r="GO791" s="4"/>
      <c r="GP791" s="4"/>
      <c r="GQ791" s="4"/>
      <c r="GR791" s="4"/>
      <c r="GS791" s="4"/>
      <c r="GT791" s="4"/>
      <c r="GU791" s="4"/>
      <c r="GV791" s="4"/>
      <c r="GW791" s="4"/>
    </row>
    <row r="792" spans="2:205" s="2" customFormat="1" ht="37.5" customHeight="1">
      <c r="B792" s="170" t="s">
        <v>47</v>
      </c>
      <c r="C792" s="53"/>
      <c r="D792" s="171">
        <v>1.4</v>
      </c>
      <c r="E792" s="127">
        <v>1.4</v>
      </c>
      <c r="F792" s="125"/>
      <c r="G792" s="125"/>
      <c r="H792" s="125"/>
      <c r="I792" s="126"/>
      <c r="J792" s="125"/>
      <c r="K792" s="45"/>
      <c r="L792" s="111"/>
      <c r="M792" s="126"/>
      <c r="N792" s="128"/>
      <c r="O792" s="126"/>
      <c r="P792" s="112"/>
      <c r="Q792" s="129"/>
      <c r="R792" s="125"/>
      <c r="S792" s="126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  <c r="DE792" s="4"/>
      <c r="DF792" s="4"/>
      <c r="DG792" s="4"/>
      <c r="DH792" s="4"/>
      <c r="DI792" s="4"/>
      <c r="DJ792" s="4"/>
      <c r="DK792" s="4"/>
      <c r="DL792" s="4"/>
      <c r="DM792" s="4"/>
      <c r="DN792" s="4"/>
      <c r="DO792" s="4"/>
      <c r="DP792" s="4"/>
      <c r="DQ792" s="4"/>
      <c r="DR792" s="4"/>
      <c r="DS792" s="4"/>
      <c r="DT792" s="4"/>
      <c r="DU792" s="4"/>
      <c r="DV792" s="4"/>
      <c r="DW792" s="4"/>
      <c r="DX792" s="4"/>
      <c r="DY792" s="4"/>
      <c r="DZ792" s="4"/>
      <c r="EA792" s="4"/>
      <c r="EB792" s="4"/>
      <c r="EC792" s="4"/>
      <c r="ED792" s="4"/>
      <c r="EE792" s="4"/>
      <c r="EF792" s="4"/>
      <c r="EG792" s="4"/>
      <c r="EH792" s="4"/>
      <c r="EI792" s="4"/>
      <c r="EJ792" s="4"/>
      <c r="EK792" s="4"/>
      <c r="EL792" s="4"/>
      <c r="EM792" s="4"/>
      <c r="EN792" s="4"/>
      <c r="EO792" s="4"/>
      <c r="EP792" s="4"/>
      <c r="EQ792" s="4"/>
      <c r="ER792" s="4"/>
      <c r="ES792" s="4"/>
      <c r="ET792" s="4"/>
      <c r="EU792" s="4"/>
      <c r="EV792" s="4"/>
      <c r="EW792" s="4"/>
      <c r="EX792" s="4"/>
      <c r="EY792" s="4"/>
      <c r="EZ792" s="4"/>
      <c r="FA792" s="4"/>
      <c r="FB792" s="4"/>
      <c r="FC792" s="4"/>
      <c r="FD792" s="4"/>
      <c r="FE792" s="4"/>
      <c r="FF792" s="4"/>
      <c r="FG792" s="4"/>
      <c r="FH792" s="4"/>
      <c r="FI792" s="4"/>
      <c r="FJ792" s="4"/>
      <c r="FK792" s="4"/>
      <c r="FL792" s="4"/>
      <c r="FM792" s="4"/>
      <c r="FN792" s="4"/>
      <c r="FO792" s="4"/>
      <c r="FP792" s="4"/>
      <c r="FQ792" s="4"/>
      <c r="FR792" s="4"/>
      <c r="FS792" s="4"/>
      <c r="FT792" s="4"/>
      <c r="FU792" s="4"/>
      <c r="FV792" s="4"/>
      <c r="FW792" s="4"/>
      <c r="FX792" s="4"/>
      <c r="FY792" s="4"/>
      <c r="FZ792" s="4"/>
      <c r="GA792" s="4"/>
      <c r="GB792" s="4"/>
      <c r="GC792" s="4"/>
      <c r="GD792" s="4"/>
      <c r="GE792" s="4"/>
      <c r="GF792" s="4"/>
      <c r="GG792" s="4"/>
      <c r="GH792" s="4"/>
      <c r="GI792" s="4"/>
      <c r="GJ792" s="4"/>
      <c r="GK792" s="4"/>
      <c r="GL792" s="4"/>
      <c r="GM792" s="4"/>
      <c r="GN792" s="4"/>
      <c r="GO792" s="4"/>
      <c r="GP792" s="4"/>
      <c r="GQ792" s="4"/>
      <c r="GR792" s="4"/>
      <c r="GS792" s="4"/>
      <c r="GT792" s="4"/>
      <c r="GU792" s="4"/>
      <c r="GV792" s="4"/>
      <c r="GW792" s="4"/>
    </row>
    <row r="793" spans="2:205" s="2" customFormat="1" ht="22.5" customHeight="1">
      <c r="B793" s="116" t="s">
        <v>9</v>
      </c>
      <c r="C793" s="32"/>
      <c r="D793" s="43">
        <v>2.3</v>
      </c>
      <c r="E793" s="124">
        <v>1.8</v>
      </c>
      <c r="F793" s="123"/>
      <c r="G793" s="123"/>
      <c r="H793" s="123"/>
      <c r="I793" s="45"/>
      <c r="J793" s="123"/>
      <c r="K793" s="45"/>
      <c r="L793" s="130"/>
      <c r="M793" s="45"/>
      <c r="N793" s="131"/>
      <c r="O793" s="45"/>
      <c r="P793" s="132"/>
      <c r="Q793" s="115"/>
      <c r="R793" s="123"/>
      <c r="S793" s="45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  <c r="DE793" s="4"/>
      <c r="DF793" s="4"/>
      <c r="DG793" s="4"/>
      <c r="DH793" s="4"/>
      <c r="DI793" s="4"/>
      <c r="DJ793" s="4"/>
      <c r="DK793" s="4"/>
      <c r="DL793" s="4"/>
      <c r="DM793" s="4"/>
      <c r="DN793" s="4"/>
      <c r="DO793" s="4"/>
      <c r="DP793" s="4"/>
      <c r="DQ793" s="4"/>
      <c r="DR793" s="4"/>
      <c r="DS793" s="4"/>
      <c r="DT793" s="4"/>
      <c r="DU793" s="4"/>
      <c r="DV793" s="4"/>
      <c r="DW793" s="4"/>
      <c r="DX793" s="4"/>
      <c r="DY793" s="4"/>
      <c r="DZ793" s="4"/>
      <c r="EA793" s="4"/>
      <c r="EB793" s="4"/>
      <c r="EC793" s="4"/>
      <c r="ED793" s="4"/>
      <c r="EE793" s="4"/>
      <c r="EF793" s="4"/>
      <c r="EG793" s="4"/>
      <c r="EH793" s="4"/>
      <c r="EI793" s="4"/>
      <c r="EJ793" s="4"/>
      <c r="EK793" s="4"/>
      <c r="EL793" s="4"/>
      <c r="EM793" s="4"/>
      <c r="EN793" s="4"/>
      <c r="EO793" s="4"/>
      <c r="EP793" s="4"/>
      <c r="EQ793" s="4"/>
      <c r="ER793" s="4"/>
      <c r="ES793" s="4"/>
      <c r="ET793" s="4"/>
      <c r="EU793" s="4"/>
      <c r="EV793" s="4"/>
      <c r="EW793" s="4"/>
      <c r="EX793" s="4"/>
      <c r="EY793" s="4"/>
      <c r="EZ793" s="4"/>
      <c r="FA793" s="4"/>
      <c r="FB793" s="4"/>
      <c r="FC793" s="4"/>
      <c r="FD793" s="4"/>
      <c r="FE793" s="4"/>
      <c r="FF793" s="4"/>
      <c r="FG793" s="4"/>
      <c r="FH793" s="4"/>
      <c r="FI793" s="4"/>
      <c r="FJ793" s="4"/>
      <c r="FK793" s="4"/>
      <c r="FL793" s="4"/>
      <c r="FM793" s="4"/>
      <c r="FN793" s="4"/>
      <c r="FO793" s="4"/>
      <c r="FP793" s="4"/>
      <c r="FQ793" s="4"/>
      <c r="FR793" s="4"/>
      <c r="FS793" s="4"/>
      <c r="FT793" s="4"/>
      <c r="FU793" s="4"/>
      <c r="FV793" s="4"/>
      <c r="FW793" s="4"/>
      <c r="FX793" s="4"/>
      <c r="FY793" s="4"/>
      <c r="FZ793" s="4"/>
      <c r="GA793" s="4"/>
      <c r="GB793" s="4"/>
      <c r="GC793" s="4"/>
      <c r="GD793" s="4"/>
      <c r="GE793" s="4"/>
      <c r="GF793" s="4"/>
      <c r="GG793" s="4"/>
      <c r="GH793" s="4"/>
      <c r="GI793" s="4"/>
      <c r="GJ793" s="4"/>
      <c r="GK793" s="4"/>
      <c r="GL793" s="4"/>
      <c r="GM793" s="4"/>
      <c r="GN793" s="4"/>
      <c r="GO793" s="4"/>
      <c r="GP793" s="4"/>
      <c r="GQ793" s="4"/>
      <c r="GR793" s="4"/>
      <c r="GS793" s="4"/>
      <c r="GT793" s="4"/>
      <c r="GU793" s="4"/>
      <c r="GV793" s="4"/>
      <c r="GW793" s="4"/>
    </row>
    <row r="794" spans="2:205" s="2" customFormat="1" ht="27" customHeight="1">
      <c r="B794" s="116" t="s">
        <v>98</v>
      </c>
      <c r="C794" s="32"/>
      <c r="D794" s="43">
        <v>2.5</v>
      </c>
      <c r="E794" s="124">
        <v>1.8</v>
      </c>
      <c r="F794" s="123"/>
      <c r="G794" s="123"/>
      <c r="H794" s="123"/>
      <c r="I794" s="45"/>
      <c r="J794" s="123"/>
      <c r="K794" s="45"/>
      <c r="L794" s="130"/>
      <c r="M794" s="45"/>
      <c r="N794" s="131"/>
      <c r="O794" s="45"/>
      <c r="P794" s="132"/>
      <c r="Q794" s="115"/>
      <c r="R794" s="123"/>
      <c r="S794" s="45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  <c r="DE794" s="4"/>
      <c r="DF794" s="4"/>
      <c r="DG794" s="4"/>
      <c r="DH794" s="4"/>
      <c r="DI794" s="4"/>
      <c r="DJ794" s="4"/>
      <c r="DK794" s="4"/>
      <c r="DL794" s="4"/>
      <c r="DM794" s="4"/>
      <c r="DN794" s="4"/>
      <c r="DO794" s="4"/>
      <c r="DP794" s="4"/>
      <c r="DQ794" s="4"/>
      <c r="DR794" s="4"/>
      <c r="DS794" s="4"/>
      <c r="DT794" s="4"/>
      <c r="DU794" s="4"/>
      <c r="DV794" s="4"/>
      <c r="DW794" s="4"/>
      <c r="DX794" s="4"/>
      <c r="DY794" s="4"/>
      <c r="DZ794" s="4"/>
      <c r="EA794" s="4"/>
      <c r="EB794" s="4"/>
      <c r="EC794" s="4"/>
      <c r="ED794" s="4"/>
      <c r="EE794" s="4"/>
      <c r="EF794" s="4"/>
      <c r="EG794" s="4"/>
      <c r="EH794" s="4"/>
      <c r="EI794" s="4"/>
      <c r="EJ794" s="4"/>
      <c r="EK794" s="4"/>
      <c r="EL794" s="4"/>
      <c r="EM794" s="4"/>
      <c r="EN794" s="4"/>
      <c r="EO794" s="4"/>
      <c r="EP794" s="4"/>
      <c r="EQ794" s="4"/>
      <c r="ER794" s="4"/>
      <c r="ES794" s="4"/>
      <c r="ET794" s="4"/>
      <c r="EU794" s="4"/>
      <c r="EV794" s="4"/>
      <c r="EW794" s="4"/>
      <c r="EX794" s="4"/>
      <c r="EY794" s="4"/>
      <c r="EZ794" s="4"/>
      <c r="FA794" s="4"/>
      <c r="FB794" s="4"/>
      <c r="FC794" s="4"/>
      <c r="FD794" s="4"/>
      <c r="FE794" s="4"/>
      <c r="FF794" s="4"/>
      <c r="FG794" s="4"/>
      <c r="FH794" s="4"/>
      <c r="FI794" s="4"/>
      <c r="FJ794" s="4"/>
      <c r="FK794" s="4"/>
      <c r="FL794" s="4"/>
      <c r="FM794" s="4"/>
      <c r="FN794" s="4"/>
      <c r="FO794" s="4"/>
      <c r="FP794" s="4"/>
      <c r="FQ794" s="4"/>
      <c r="FR794" s="4"/>
      <c r="FS794" s="4"/>
      <c r="FT794" s="4"/>
      <c r="FU794" s="4"/>
      <c r="FV794" s="4"/>
      <c r="FW794" s="4"/>
      <c r="FX794" s="4"/>
      <c r="FY794" s="4"/>
      <c r="FZ794" s="4"/>
      <c r="GA794" s="4"/>
      <c r="GB794" s="4"/>
      <c r="GC794" s="4"/>
      <c r="GD794" s="4"/>
      <c r="GE794" s="4"/>
      <c r="GF794" s="4"/>
      <c r="GG794" s="4"/>
      <c r="GH794" s="4"/>
      <c r="GI794" s="4"/>
      <c r="GJ794" s="4"/>
      <c r="GK794" s="4"/>
      <c r="GL794" s="4"/>
      <c r="GM794" s="4"/>
      <c r="GN794" s="4"/>
      <c r="GO794" s="4"/>
      <c r="GP794" s="4"/>
      <c r="GQ794" s="4"/>
      <c r="GR794" s="4"/>
      <c r="GS794" s="4"/>
      <c r="GT794" s="4"/>
      <c r="GU794" s="4"/>
      <c r="GV794" s="4"/>
      <c r="GW794" s="4"/>
    </row>
    <row r="795" spans="2:205" s="2" customFormat="1" ht="26.25" customHeight="1">
      <c r="B795" s="116" t="s">
        <v>46</v>
      </c>
      <c r="C795" s="32"/>
      <c r="D795" s="43">
        <v>0.8</v>
      </c>
      <c r="E795" s="124">
        <v>0.6</v>
      </c>
      <c r="F795" s="123"/>
      <c r="G795" s="123"/>
      <c r="H795" s="123"/>
      <c r="I795" s="45"/>
      <c r="J795" s="123"/>
      <c r="K795" s="45"/>
      <c r="L795" s="130"/>
      <c r="M795" s="45"/>
      <c r="N795" s="131"/>
      <c r="O795" s="45"/>
      <c r="P795" s="132"/>
      <c r="Q795" s="115"/>
      <c r="R795" s="123"/>
      <c r="S795" s="45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  <c r="DE795" s="4"/>
      <c r="DF795" s="4"/>
      <c r="DG795" s="4"/>
      <c r="DH795" s="4"/>
      <c r="DI795" s="4"/>
      <c r="DJ795" s="4"/>
      <c r="DK795" s="4"/>
      <c r="DL795" s="4"/>
      <c r="DM795" s="4"/>
      <c r="DN795" s="4"/>
      <c r="DO795" s="4"/>
      <c r="DP795" s="4"/>
      <c r="DQ795" s="4"/>
      <c r="DR795" s="4"/>
      <c r="DS795" s="4"/>
      <c r="DT795" s="4"/>
      <c r="DU795" s="4"/>
      <c r="DV795" s="4"/>
      <c r="DW795" s="4"/>
      <c r="DX795" s="4"/>
      <c r="DY795" s="4"/>
      <c r="DZ795" s="4"/>
      <c r="EA795" s="4"/>
      <c r="EB795" s="4"/>
      <c r="EC795" s="4"/>
      <c r="ED795" s="4"/>
      <c r="EE795" s="4"/>
      <c r="EF795" s="4"/>
      <c r="EG795" s="4"/>
      <c r="EH795" s="4"/>
      <c r="EI795" s="4"/>
      <c r="EJ795" s="4"/>
      <c r="EK795" s="4"/>
      <c r="EL795" s="4"/>
      <c r="EM795" s="4"/>
      <c r="EN795" s="4"/>
      <c r="EO795" s="4"/>
      <c r="EP795" s="4"/>
      <c r="EQ795" s="4"/>
      <c r="ER795" s="4"/>
      <c r="ES795" s="4"/>
      <c r="ET795" s="4"/>
      <c r="EU795" s="4"/>
      <c r="EV795" s="4"/>
      <c r="EW795" s="4"/>
      <c r="EX795" s="4"/>
      <c r="EY795" s="4"/>
      <c r="EZ795" s="4"/>
      <c r="FA795" s="4"/>
      <c r="FB795" s="4"/>
      <c r="FC795" s="4"/>
      <c r="FD795" s="4"/>
      <c r="FE795" s="4"/>
      <c r="FF795" s="4"/>
      <c r="FG795" s="4"/>
      <c r="FH795" s="4"/>
      <c r="FI795" s="4"/>
      <c r="FJ795" s="4"/>
      <c r="FK795" s="4"/>
      <c r="FL795" s="4"/>
      <c r="FM795" s="4"/>
      <c r="FN795" s="4"/>
      <c r="FO795" s="4"/>
      <c r="FP795" s="4"/>
      <c r="FQ795" s="4"/>
      <c r="FR795" s="4"/>
      <c r="FS795" s="4"/>
      <c r="FT795" s="4"/>
      <c r="FU795" s="4"/>
      <c r="FV795" s="4"/>
      <c r="FW795" s="4"/>
      <c r="FX795" s="4"/>
      <c r="FY795" s="4"/>
      <c r="FZ795" s="4"/>
      <c r="GA795" s="4"/>
      <c r="GB795" s="4"/>
      <c r="GC795" s="4"/>
      <c r="GD795" s="4"/>
      <c r="GE795" s="4"/>
      <c r="GF795" s="4"/>
      <c r="GG795" s="4"/>
      <c r="GH795" s="4"/>
      <c r="GI795" s="4"/>
      <c r="GJ795" s="4"/>
      <c r="GK795" s="4"/>
      <c r="GL795" s="4"/>
      <c r="GM795" s="4"/>
      <c r="GN795" s="4"/>
      <c r="GO795" s="4"/>
      <c r="GP795" s="4"/>
      <c r="GQ795" s="4"/>
      <c r="GR795" s="4"/>
      <c r="GS795" s="4"/>
      <c r="GT795" s="4"/>
      <c r="GU795" s="4"/>
      <c r="GV795" s="4"/>
      <c r="GW795" s="4"/>
    </row>
    <row r="796" spans="2:205" s="2" customFormat="1" ht="56.25" customHeight="1">
      <c r="B796" s="121" t="s">
        <v>10</v>
      </c>
      <c r="C796" s="32"/>
      <c r="D796" s="43">
        <v>7.5</v>
      </c>
      <c r="E796" s="124">
        <v>7.5</v>
      </c>
      <c r="F796" s="123"/>
      <c r="G796" s="123"/>
      <c r="H796" s="123"/>
      <c r="I796" s="45"/>
      <c r="J796" s="123"/>
      <c r="K796" s="45"/>
      <c r="L796" s="130"/>
      <c r="M796" s="45"/>
      <c r="N796" s="131"/>
      <c r="O796" s="45"/>
      <c r="P796" s="132"/>
      <c r="Q796" s="115"/>
      <c r="R796" s="123"/>
      <c r="S796" s="45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  <c r="DE796" s="4"/>
      <c r="DF796" s="4"/>
      <c r="DG796" s="4"/>
      <c r="DH796" s="4"/>
      <c r="DI796" s="4"/>
      <c r="DJ796" s="4"/>
      <c r="DK796" s="4"/>
      <c r="DL796" s="4"/>
      <c r="DM796" s="4"/>
      <c r="DN796" s="4"/>
      <c r="DO796" s="4"/>
      <c r="DP796" s="4"/>
      <c r="DQ796" s="4"/>
      <c r="DR796" s="4"/>
      <c r="DS796" s="4"/>
      <c r="DT796" s="4"/>
      <c r="DU796" s="4"/>
      <c r="DV796" s="4"/>
      <c r="DW796" s="4"/>
      <c r="DX796" s="4"/>
      <c r="DY796" s="4"/>
      <c r="DZ796" s="4"/>
      <c r="EA796" s="4"/>
      <c r="EB796" s="4"/>
      <c r="EC796" s="4"/>
      <c r="ED796" s="4"/>
      <c r="EE796" s="4"/>
      <c r="EF796" s="4"/>
      <c r="EG796" s="4"/>
      <c r="EH796" s="4"/>
      <c r="EI796" s="4"/>
      <c r="EJ796" s="4"/>
      <c r="EK796" s="4"/>
      <c r="EL796" s="4"/>
      <c r="EM796" s="4"/>
      <c r="EN796" s="4"/>
      <c r="EO796" s="4"/>
      <c r="EP796" s="4"/>
      <c r="EQ796" s="4"/>
      <c r="ER796" s="4"/>
      <c r="ES796" s="4"/>
      <c r="ET796" s="4"/>
      <c r="EU796" s="4"/>
      <c r="EV796" s="4"/>
      <c r="EW796" s="4"/>
      <c r="EX796" s="4"/>
      <c r="EY796" s="4"/>
      <c r="EZ796" s="4"/>
      <c r="FA796" s="4"/>
      <c r="FB796" s="4"/>
      <c r="FC796" s="4"/>
      <c r="FD796" s="4"/>
      <c r="FE796" s="4"/>
      <c r="FF796" s="4"/>
      <c r="FG796" s="4"/>
      <c r="FH796" s="4"/>
      <c r="FI796" s="4"/>
      <c r="FJ796" s="4"/>
      <c r="FK796" s="4"/>
      <c r="FL796" s="4"/>
      <c r="FM796" s="4"/>
      <c r="FN796" s="4"/>
      <c r="FO796" s="4"/>
      <c r="FP796" s="4"/>
      <c r="FQ796" s="4"/>
      <c r="FR796" s="4"/>
      <c r="FS796" s="4"/>
      <c r="FT796" s="4"/>
      <c r="FU796" s="4"/>
      <c r="FV796" s="4"/>
      <c r="FW796" s="4"/>
      <c r="FX796" s="4"/>
      <c r="FY796" s="4"/>
      <c r="FZ796" s="4"/>
      <c r="GA796" s="4"/>
      <c r="GB796" s="4"/>
      <c r="GC796" s="4"/>
      <c r="GD796" s="4"/>
      <c r="GE796" s="4"/>
      <c r="GF796" s="4"/>
      <c r="GG796" s="4"/>
      <c r="GH796" s="4"/>
      <c r="GI796" s="4"/>
      <c r="GJ796" s="4"/>
      <c r="GK796" s="4"/>
      <c r="GL796" s="4"/>
      <c r="GM796" s="4"/>
      <c r="GN796" s="4"/>
      <c r="GO796" s="4"/>
      <c r="GP796" s="4"/>
      <c r="GQ796" s="4"/>
      <c r="GR796" s="4"/>
      <c r="GS796" s="4"/>
      <c r="GT796" s="4"/>
      <c r="GU796" s="4"/>
      <c r="GV796" s="4"/>
      <c r="GW796" s="4"/>
    </row>
    <row r="797" spans="2:205" s="2" customFormat="1" ht="55.5" customHeight="1">
      <c r="B797" s="121" t="s">
        <v>22</v>
      </c>
      <c r="C797" s="32"/>
      <c r="D797" s="43">
        <v>3</v>
      </c>
      <c r="E797" s="124">
        <v>3</v>
      </c>
      <c r="F797" s="123"/>
      <c r="G797" s="123"/>
      <c r="H797" s="123"/>
      <c r="I797" s="45"/>
      <c r="J797" s="123"/>
      <c r="K797" s="45"/>
      <c r="L797" s="130"/>
      <c r="M797" s="45"/>
      <c r="N797" s="131"/>
      <c r="O797" s="45"/>
      <c r="P797" s="132"/>
      <c r="Q797" s="115"/>
      <c r="R797" s="123"/>
      <c r="S797" s="45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4"/>
      <c r="CX797" s="4"/>
      <c r="CY797" s="4"/>
      <c r="CZ797" s="4"/>
      <c r="DA797" s="4"/>
      <c r="DB797" s="4"/>
      <c r="DC797" s="4"/>
      <c r="DD797" s="4"/>
      <c r="DE797" s="4"/>
      <c r="DF797" s="4"/>
      <c r="DG797" s="4"/>
      <c r="DH797" s="4"/>
      <c r="DI797" s="4"/>
      <c r="DJ797" s="4"/>
      <c r="DK797" s="4"/>
      <c r="DL797" s="4"/>
      <c r="DM797" s="4"/>
      <c r="DN797" s="4"/>
      <c r="DO797" s="4"/>
      <c r="DP797" s="4"/>
      <c r="DQ797" s="4"/>
      <c r="DR797" s="4"/>
      <c r="DS797" s="4"/>
      <c r="DT797" s="4"/>
      <c r="DU797" s="4"/>
      <c r="DV797" s="4"/>
      <c r="DW797" s="4"/>
      <c r="DX797" s="4"/>
      <c r="DY797" s="4"/>
      <c r="DZ797" s="4"/>
      <c r="EA797" s="4"/>
      <c r="EB797" s="4"/>
      <c r="EC797" s="4"/>
      <c r="ED797" s="4"/>
      <c r="EE797" s="4"/>
      <c r="EF797" s="4"/>
      <c r="EG797" s="4"/>
      <c r="EH797" s="4"/>
      <c r="EI797" s="4"/>
      <c r="EJ797" s="4"/>
      <c r="EK797" s="4"/>
      <c r="EL797" s="4"/>
      <c r="EM797" s="4"/>
      <c r="EN797" s="4"/>
      <c r="EO797" s="4"/>
      <c r="EP797" s="4"/>
      <c r="EQ797" s="4"/>
      <c r="ER797" s="4"/>
      <c r="ES797" s="4"/>
      <c r="ET797" s="4"/>
      <c r="EU797" s="4"/>
      <c r="EV797" s="4"/>
      <c r="EW797" s="4"/>
      <c r="EX797" s="4"/>
      <c r="EY797" s="4"/>
      <c r="EZ797" s="4"/>
      <c r="FA797" s="4"/>
      <c r="FB797" s="4"/>
      <c r="FC797" s="4"/>
      <c r="FD797" s="4"/>
      <c r="FE797" s="4"/>
      <c r="FF797" s="4"/>
      <c r="FG797" s="4"/>
      <c r="FH797" s="4"/>
      <c r="FI797" s="4"/>
      <c r="FJ797" s="4"/>
      <c r="FK797" s="4"/>
      <c r="FL797" s="4"/>
      <c r="FM797" s="4"/>
      <c r="FN797" s="4"/>
      <c r="FO797" s="4"/>
      <c r="FP797" s="4"/>
      <c r="FQ797" s="4"/>
      <c r="FR797" s="4"/>
      <c r="FS797" s="4"/>
      <c r="FT797" s="4"/>
      <c r="FU797" s="4"/>
      <c r="FV797" s="4"/>
      <c r="FW797" s="4"/>
      <c r="FX797" s="4"/>
      <c r="FY797" s="4"/>
      <c r="FZ797" s="4"/>
      <c r="GA797" s="4"/>
      <c r="GB797" s="4"/>
      <c r="GC797" s="4"/>
      <c r="GD797" s="4"/>
      <c r="GE797" s="4"/>
      <c r="GF797" s="4"/>
      <c r="GG797" s="4"/>
      <c r="GH797" s="4"/>
      <c r="GI797" s="4"/>
      <c r="GJ797" s="4"/>
      <c r="GK797" s="4"/>
      <c r="GL797" s="4"/>
      <c r="GM797" s="4"/>
      <c r="GN797" s="4"/>
      <c r="GO797" s="4"/>
      <c r="GP797" s="4"/>
      <c r="GQ797" s="4"/>
      <c r="GR797" s="4"/>
      <c r="GS797" s="4"/>
      <c r="GT797" s="4"/>
      <c r="GU797" s="4"/>
      <c r="GV797" s="4"/>
      <c r="GW797" s="4"/>
    </row>
    <row r="798" spans="2:205" s="2" customFormat="1" ht="27" customHeight="1">
      <c r="B798" s="121" t="s">
        <v>53</v>
      </c>
      <c r="C798" s="32"/>
      <c r="D798" s="43">
        <v>0.3</v>
      </c>
      <c r="E798" s="124">
        <v>0.3</v>
      </c>
      <c r="F798" s="123"/>
      <c r="G798" s="123"/>
      <c r="H798" s="123"/>
      <c r="I798" s="45"/>
      <c r="J798" s="123"/>
      <c r="K798" s="45"/>
      <c r="L798" s="130"/>
      <c r="M798" s="45"/>
      <c r="N798" s="131"/>
      <c r="O798" s="45"/>
      <c r="P798" s="132"/>
      <c r="Q798" s="115"/>
      <c r="R798" s="123"/>
      <c r="S798" s="45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  <c r="DE798" s="4"/>
      <c r="DF798" s="4"/>
      <c r="DG798" s="4"/>
      <c r="DH798" s="4"/>
      <c r="DI798" s="4"/>
      <c r="DJ798" s="4"/>
      <c r="DK798" s="4"/>
      <c r="DL798" s="4"/>
      <c r="DM798" s="4"/>
      <c r="DN798" s="4"/>
      <c r="DO798" s="4"/>
      <c r="DP798" s="4"/>
      <c r="DQ798" s="4"/>
      <c r="DR798" s="4"/>
      <c r="DS798" s="4"/>
      <c r="DT798" s="4"/>
      <c r="DU798" s="4"/>
      <c r="DV798" s="4"/>
      <c r="DW798" s="4"/>
      <c r="DX798" s="4"/>
      <c r="DY798" s="4"/>
      <c r="DZ798" s="4"/>
      <c r="EA798" s="4"/>
      <c r="EB798" s="4"/>
      <c r="EC798" s="4"/>
      <c r="ED798" s="4"/>
      <c r="EE798" s="4"/>
      <c r="EF798" s="4"/>
      <c r="EG798" s="4"/>
      <c r="EH798" s="4"/>
      <c r="EI798" s="4"/>
      <c r="EJ798" s="4"/>
      <c r="EK798" s="4"/>
      <c r="EL798" s="4"/>
      <c r="EM798" s="4"/>
      <c r="EN798" s="4"/>
      <c r="EO798" s="4"/>
      <c r="EP798" s="4"/>
      <c r="EQ798" s="4"/>
      <c r="ER798" s="4"/>
      <c r="ES798" s="4"/>
      <c r="ET798" s="4"/>
      <c r="EU798" s="4"/>
      <c r="EV798" s="4"/>
      <c r="EW798" s="4"/>
      <c r="EX798" s="4"/>
      <c r="EY798" s="4"/>
      <c r="EZ798" s="4"/>
      <c r="FA798" s="4"/>
      <c r="FB798" s="4"/>
      <c r="FC798" s="4"/>
      <c r="FD798" s="4"/>
      <c r="FE798" s="4"/>
      <c r="FF798" s="4"/>
      <c r="FG798" s="4"/>
      <c r="FH798" s="4"/>
      <c r="FI798" s="4"/>
      <c r="FJ798" s="4"/>
      <c r="FK798" s="4"/>
      <c r="FL798" s="4"/>
      <c r="FM798" s="4"/>
      <c r="FN798" s="4"/>
      <c r="FO798" s="4"/>
      <c r="FP798" s="4"/>
      <c r="FQ798" s="4"/>
      <c r="FR798" s="4"/>
      <c r="FS798" s="4"/>
      <c r="FT798" s="4"/>
      <c r="FU798" s="4"/>
      <c r="FV798" s="4"/>
      <c r="FW798" s="4"/>
      <c r="FX798" s="4"/>
      <c r="FY798" s="4"/>
      <c r="FZ798" s="4"/>
      <c r="GA798" s="4"/>
      <c r="GB798" s="4"/>
      <c r="GC798" s="4"/>
      <c r="GD798" s="4"/>
      <c r="GE798" s="4"/>
      <c r="GF798" s="4"/>
      <c r="GG798" s="4"/>
      <c r="GH798" s="4"/>
      <c r="GI798" s="4"/>
      <c r="GJ798" s="4"/>
      <c r="GK798" s="4"/>
      <c r="GL798" s="4"/>
      <c r="GM798" s="4"/>
      <c r="GN798" s="4"/>
      <c r="GO798" s="4"/>
      <c r="GP798" s="4"/>
      <c r="GQ798" s="4"/>
      <c r="GR798" s="4"/>
      <c r="GS798" s="4"/>
      <c r="GT798" s="4"/>
      <c r="GU798" s="4"/>
      <c r="GV798" s="4"/>
      <c r="GW798" s="4"/>
    </row>
    <row r="799" spans="2:205" s="2" customFormat="1" ht="30" customHeight="1">
      <c r="B799" s="121" t="s">
        <v>11</v>
      </c>
      <c r="C799" s="32"/>
      <c r="D799" s="43">
        <v>27</v>
      </c>
      <c r="E799" s="124">
        <v>27</v>
      </c>
      <c r="F799" s="123"/>
      <c r="G799" s="123"/>
      <c r="H799" s="123"/>
      <c r="I799" s="45"/>
      <c r="J799" s="123"/>
      <c r="K799" s="45"/>
      <c r="L799" s="130"/>
      <c r="M799" s="45"/>
      <c r="N799" s="131"/>
      <c r="O799" s="45"/>
      <c r="P799" s="132"/>
      <c r="Q799" s="115"/>
      <c r="R799" s="123"/>
      <c r="S799" s="45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  <c r="CY799" s="4"/>
      <c r="CZ799" s="4"/>
      <c r="DA799" s="4"/>
      <c r="DB799" s="4"/>
      <c r="DC799" s="4"/>
      <c r="DD799" s="4"/>
      <c r="DE799" s="4"/>
      <c r="DF799" s="4"/>
      <c r="DG799" s="4"/>
      <c r="DH799" s="4"/>
      <c r="DI799" s="4"/>
      <c r="DJ799" s="4"/>
      <c r="DK799" s="4"/>
      <c r="DL799" s="4"/>
      <c r="DM799" s="4"/>
      <c r="DN799" s="4"/>
      <c r="DO799" s="4"/>
      <c r="DP799" s="4"/>
      <c r="DQ799" s="4"/>
      <c r="DR799" s="4"/>
      <c r="DS799" s="4"/>
      <c r="DT799" s="4"/>
      <c r="DU799" s="4"/>
      <c r="DV799" s="4"/>
      <c r="DW799" s="4"/>
      <c r="DX799" s="4"/>
      <c r="DY799" s="4"/>
      <c r="DZ799" s="4"/>
      <c r="EA799" s="4"/>
      <c r="EB799" s="4"/>
      <c r="EC799" s="4"/>
      <c r="ED799" s="4"/>
      <c r="EE799" s="4"/>
      <c r="EF799" s="4"/>
      <c r="EG799" s="4"/>
      <c r="EH799" s="4"/>
      <c r="EI799" s="4"/>
      <c r="EJ799" s="4"/>
      <c r="EK799" s="4"/>
      <c r="EL799" s="4"/>
      <c r="EM799" s="4"/>
      <c r="EN799" s="4"/>
      <c r="EO799" s="4"/>
      <c r="EP799" s="4"/>
      <c r="EQ799" s="4"/>
      <c r="ER799" s="4"/>
      <c r="ES799" s="4"/>
      <c r="ET799" s="4"/>
      <c r="EU799" s="4"/>
      <c r="EV799" s="4"/>
      <c r="EW799" s="4"/>
      <c r="EX799" s="4"/>
      <c r="EY799" s="4"/>
      <c r="EZ799" s="4"/>
      <c r="FA799" s="4"/>
      <c r="FB799" s="4"/>
      <c r="FC799" s="4"/>
      <c r="FD799" s="4"/>
      <c r="FE799" s="4"/>
      <c r="FF799" s="4"/>
      <c r="FG799" s="4"/>
      <c r="FH799" s="4"/>
      <c r="FI799" s="4"/>
      <c r="FJ799" s="4"/>
      <c r="FK799" s="4"/>
      <c r="FL799" s="4"/>
      <c r="FM799" s="4"/>
      <c r="FN799" s="4"/>
      <c r="FO799" s="4"/>
      <c r="FP799" s="4"/>
      <c r="FQ799" s="4"/>
      <c r="FR799" s="4"/>
      <c r="FS799" s="4"/>
      <c r="FT799" s="4"/>
      <c r="FU799" s="4"/>
      <c r="FV799" s="4"/>
      <c r="FW799" s="4"/>
      <c r="FX799" s="4"/>
      <c r="FY799" s="4"/>
      <c r="FZ799" s="4"/>
      <c r="GA799" s="4"/>
      <c r="GB799" s="4"/>
      <c r="GC799" s="4"/>
      <c r="GD799" s="4"/>
      <c r="GE799" s="4"/>
      <c r="GF799" s="4"/>
      <c r="GG799" s="4"/>
      <c r="GH799" s="4"/>
      <c r="GI799" s="4"/>
      <c r="GJ799" s="4"/>
      <c r="GK799" s="4"/>
      <c r="GL799" s="4"/>
      <c r="GM799" s="4"/>
      <c r="GN799" s="4"/>
      <c r="GO799" s="4"/>
      <c r="GP799" s="4"/>
      <c r="GQ799" s="4"/>
      <c r="GR799" s="4"/>
      <c r="GS799" s="4"/>
      <c r="GT799" s="4"/>
      <c r="GU799" s="4"/>
      <c r="GV799" s="4"/>
      <c r="GW799" s="4"/>
    </row>
    <row r="800" spans="2:205" s="2" customFormat="1" ht="30.75" customHeight="1">
      <c r="B800" s="121" t="s">
        <v>14</v>
      </c>
      <c r="C800" s="32"/>
      <c r="D800" s="43">
        <v>0.5</v>
      </c>
      <c r="E800" s="124">
        <v>0.5</v>
      </c>
      <c r="F800" s="123"/>
      <c r="G800" s="123"/>
      <c r="H800" s="123"/>
      <c r="I800" s="45"/>
      <c r="J800" s="123"/>
      <c r="K800" s="45"/>
      <c r="L800" s="130"/>
      <c r="M800" s="45"/>
      <c r="N800" s="131"/>
      <c r="O800" s="45"/>
      <c r="P800" s="132"/>
      <c r="Q800" s="115"/>
      <c r="R800" s="123"/>
      <c r="S800" s="45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  <c r="DA800" s="4"/>
      <c r="DB800" s="4"/>
      <c r="DC800" s="4"/>
      <c r="DD800" s="4"/>
      <c r="DE800" s="4"/>
      <c r="DF800" s="4"/>
      <c r="DG800" s="4"/>
      <c r="DH800" s="4"/>
      <c r="DI800" s="4"/>
      <c r="DJ800" s="4"/>
      <c r="DK800" s="4"/>
      <c r="DL800" s="4"/>
      <c r="DM800" s="4"/>
      <c r="DN800" s="4"/>
      <c r="DO800" s="4"/>
      <c r="DP800" s="4"/>
      <c r="DQ800" s="4"/>
      <c r="DR800" s="4"/>
      <c r="DS800" s="4"/>
      <c r="DT800" s="4"/>
      <c r="DU800" s="4"/>
      <c r="DV800" s="4"/>
      <c r="DW800" s="4"/>
      <c r="DX800" s="4"/>
      <c r="DY800" s="4"/>
      <c r="DZ800" s="4"/>
      <c r="EA800" s="4"/>
      <c r="EB800" s="4"/>
      <c r="EC800" s="4"/>
      <c r="ED800" s="4"/>
      <c r="EE800" s="4"/>
      <c r="EF800" s="4"/>
      <c r="EG800" s="4"/>
      <c r="EH800" s="4"/>
      <c r="EI800" s="4"/>
      <c r="EJ800" s="4"/>
      <c r="EK800" s="4"/>
      <c r="EL800" s="4"/>
      <c r="EM800" s="4"/>
      <c r="EN800" s="4"/>
      <c r="EO800" s="4"/>
      <c r="EP800" s="4"/>
      <c r="EQ800" s="4"/>
      <c r="ER800" s="4"/>
      <c r="ES800" s="4"/>
      <c r="ET800" s="4"/>
      <c r="EU800" s="4"/>
      <c r="EV800" s="4"/>
      <c r="EW800" s="4"/>
      <c r="EX800" s="4"/>
      <c r="EY800" s="4"/>
      <c r="EZ800" s="4"/>
      <c r="FA800" s="4"/>
      <c r="FB800" s="4"/>
      <c r="FC800" s="4"/>
      <c r="FD800" s="4"/>
      <c r="FE800" s="4"/>
      <c r="FF800" s="4"/>
      <c r="FG800" s="4"/>
      <c r="FH800" s="4"/>
      <c r="FI800" s="4"/>
      <c r="FJ800" s="4"/>
      <c r="FK800" s="4"/>
      <c r="FL800" s="4"/>
      <c r="FM800" s="4"/>
      <c r="FN800" s="4"/>
      <c r="FO800" s="4"/>
      <c r="FP800" s="4"/>
      <c r="FQ800" s="4"/>
      <c r="FR800" s="4"/>
      <c r="FS800" s="4"/>
      <c r="FT800" s="4"/>
      <c r="FU800" s="4"/>
      <c r="FV800" s="4"/>
      <c r="FW800" s="4"/>
      <c r="FX800" s="4"/>
      <c r="FY800" s="4"/>
      <c r="FZ800" s="4"/>
      <c r="GA800" s="4"/>
      <c r="GB800" s="4"/>
      <c r="GC800" s="4"/>
      <c r="GD800" s="4"/>
      <c r="GE800" s="4"/>
      <c r="GF800" s="4"/>
      <c r="GG800" s="4"/>
      <c r="GH800" s="4"/>
      <c r="GI800" s="4"/>
      <c r="GJ800" s="4"/>
      <c r="GK800" s="4"/>
      <c r="GL800" s="4"/>
      <c r="GM800" s="4"/>
      <c r="GN800" s="4"/>
      <c r="GO800" s="4"/>
      <c r="GP800" s="4"/>
      <c r="GQ800" s="4"/>
      <c r="GR800" s="4"/>
      <c r="GS800" s="4"/>
      <c r="GT800" s="4"/>
      <c r="GU800" s="4"/>
      <c r="GV800" s="4"/>
      <c r="GW800" s="4"/>
    </row>
    <row r="801" spans="2:205" s="58" customFormat="1" ht="63.75" customHeight="1">
      <c r="B801" s="96" t="s">
        <v>135</v>
      </c>
      <c r="C801" s="32" t="s">
        <v>373</v>
      </c>
      <c r="D801" s="32"/>
      <c r="E801" s="55"/>
      <c r="F801" s="56"/>
      <c r="G801" s="56"/>
      <c r="H801" s="56"/>
      <c r="I801" s="50"/>
      <c r="J801" s="56"/>
      <c r="K801" s="50">
        <f>SUM(K802:K814)</f>
        <v>51.657446</v>
      </c>
      <c r="L801" s="57"/>
      <c r="M801" s="50"/>
      <c r="N801" s="82"/>
      <c r="O801" s="50"/>
      <c r="P801" s="76"/>
      <c r="Q801" s="77"/>
      <c r="R801" s="56"/>
      <c r="S801" s="50"/>
      <c r="T801" s="46"/>
      <c r="U801" s="46"/>
      <c r="V801" s="46"/>
      <c r="W801" s="46"/>
      <c r="X801" s="46"/>
      <c r="Y801" s="46"/>
      <c r="Z801" s="46"/>
      <c r="AA801" s="46"/>
      <c r="AB801" s="46"/>
      <c r="AC801" s="46"/>
      <c r="AD801" s="46"/>
      <c r="AE801" s="46"/>
      <c r="AF801" s="46"/>
      <c r="AG801" s="46"/>
      <c r="AH801" s="46"/>
      <c r="AI801" s="46"/>
      <c r="AJ801" s="46"/>
      <c r="AK801" s="46"/>
      <c r="AL801" s="46"/>
      <c r="AM801" s="46"/>
      <c r="AN801" s="46"/>
      <c r="AO801" s="46"/>
      <c r="AP801" s="46"/>
      <c r="AQ801" s="46"/>
      <c r="AR801" s="46"/>
      <c r="AS801" s="46"/>
      <c r="AT801" s="46"/>
      <c r="AU801" s="46"/>
      <c r="AV801" s="46"/>
      <c r="AW801" s="46"/>
      <c r="AX801" s="46"/>
      <c r="AY801" s="46"/>
      <c r="AZ801" s="46"/>
      <c r="BA801" s="46"/>
      <c r="BB801" s="46"/>
      <c r="BC801" s="46"/>
      <c r="BD801" s="46"/>
      <c r="BE801" s="46"/>
      <c r="BF801" s="46"/>
      <c r="BG801" s="46"/>
      <c r="BH801" s="46"/>
      <c r="BI801" s="46"/>
      <c r="BJ801" s="46"/>
      <c r="BK801" s="46"/>
      <c r="BL801" s="46"/>
      <c r="BM801" s="46"/>
      <c r="BN801" s="46"/>
      <c r="BO801" s="46"/>
      <c r="BP801" s="46"/>
      <c r="BQ801" s="46"/>
      <c r="BR801" s="46"/>
      <c r="BS801" s="46"/>
      <c r="BT801" s="46"/>
      <c r="BU801" s="46"/>
      <c r="BV801" s="46"/>
      <c r="BW801" s="46"/>
      <c r="BX801" s="46"/>
      <c r="BY801" s="46"/>
      <c r="BZ801" s="46"/>
      <c r="CA801" s="46"/>
      <c r="CB801" s="46"/>
      <c r="CC801" s="46"/>
      <c r="CD801" s="46"/>
      <c r="CE801" s="46"/>
      <c r="CF801" s="46"/>
      <c r="CG801" s="46"/>
      <c r="CH801" s="46"/>
      <c r="CI801" s="46"/>
      <c r="CJ801" s="46"/>
      <c r="CK801" s="46"/>
      <c r="CL801" s="46"/>
      <c r="CM801" s="46"/>
      <c r="CN801" s="46"/>
      <c r="CO801" s="46"/>
      <c r="CP801" s="46"/>
      <c r="CQ801" s="46"/>
      <c r="CR801" s="46"/>
      <c r="CS801" s="46"/>
      <c r="CT801" s="46"/>
      <c r="CU801" s="46"/>
      <c r="CV801" s="46"/>
      <c r="CW801" s="46"/>
      <c r="CX801" s="46"/>
      <c r="CY801" s="46"/>
      <c r="CZ801" s="46"/>
      <c r="DA801" s="46"/>
      <c r="DB801" s="46"/>
      <c r="DC801" s="46"/>
      <c r="DD801" s="46"/>
      <c r="DE801" s="46"/>
      <c r="DF801" s="46"/>
      <c r="DG801" s="46"/>
      <c r="DH801" s="46"/>
      <c r="DI801" s="46"/>
      <c r="DJ801" s="46"/>
      <c r="DK801" s="46"/>
      <c r="DL801" s="46"/>
      <c r="DM801" s="46"/>
      <c r="DN801" s="46"/>
      <c r="DO801" s="46"/>
      <c r="DP801" s="46"/>
      <c r="DQ801" s="46"/>
      <c r="DR801" s="46"/>
      <c r="DS801" s="46"/>
      <c r="DT801" s="46"/>
      <c r="DU801" s="46"/>
      <c r="DV801" s="46"/>
      <c r="DW801" s="46"/>
      <c r="DX801" s="46"/>
      <c r="DY801" s="46"/>
      <c r="DZ801" s="46"/>
      <c r="EA801" s="46"/>
      <c r="EB801" s="46"/>
      <c r="EC801" s="46"/>
      <c r="ED801" s="46"/>
      <c r="EE801" s="46"/>
      <c r="EF801" s="46"/>
      <c r="EG801" s="46"/>
      <c r="EH801" s="46"/>
      <c r="EI801" s="46"/>
      <c r="EJ801" s="46"/>
      <c r="EK801" s="46"/>
      <c r="EL801" s="46"/>
      <c r="EM801" s="46"/>
      <c r="EN801" s="46"/>
      <c r="EO801" s="46"/>
      <c r="EP801" s="46"/>
      <c r="EQ801" s="46"/>
      <c r="ER801" s="46"/>
      <c r="ES801" s="46"/>
      <c r="ET801" s="46"/>
      <c r="EU801" s="46"/>
      <c r="EV801" s="46"/>
      <c r="EW801" s="46"/>
      <c r="EX801" s="46"/>
      <c r="EY801" s="46"/>
      <c r="EZ801" s="46"/>
      <c r="FA801" s="46"/>
      <c r="FB801" s="46"/>
      <c r="FC801" s="46"/>
      <c r="FD801" s="46"/>
      <c r="FE801" s="46"/>
      <c r="FF801" s="46"/>
      <c r="FG801" s="46"/>
      <c r="FH801" s="46"/>
      <c r="FI801" s="46"/>
      <c r="FJ801" s="46"/>
      <c r="FK801" s="46"/>
      <c r="FL801" s="46"/>
      <c r="FM801" s="46"/>
      <c r="FN801" s="46"/>
      <c r="FO801" s="46"/>
      <c r="FP801" s="46"/>
      <c r="FQ801" s="46"/>
      <c r="FR801" s="46"/>
      <c r="FS801" s="46"/>
      <c r="FT801" s="46"/>
      <c r="FU801" s="46"/>
      <c r="FV801" s="46"/>
      <c r="FW801" s="46"/>
      <c r="FX801" s="46"/>
      <c r="FY801" s="46"/>
      <c r="FZ801" s="46"/>
      <c r="GA801" s="46"/>
      <c r="GB801" s="46"/>
      <c r="GC801" s="46"/>
      <c r="GD801" s="46"/>
      <c r="GE801" s="46"/>
      <c r="GF801" s="46"/>
      <c r="GG801" s="46"/>
      <c r="GH801" s="46"/>
      <c r="GI801" s="46"/>
      <c r="GJ801" s="46"/>
      <c r="GK801" s="46"/>
      <c r="GL801" s="46"/>
      <c r="GM801" s="46"/>
      <c r="GN801" s="46"/>
      <c r="GO801" s="46"/>
      <c r="GP801" s="46"/>
      <c r="GQ801" s="46"/>
      <c r="GR801" s="46"/>
      <c r="GS801" s="46"/>
      <c r="GT801" s="46"/>
      <c r="GU801" s="46"/>
      <c r="GV801" s="46"/>
      <c r="GW801" s="46"/>
    </row>
    <row r="802" spans="2:205" s="2" customFormat="1" ht="27" customHeight="1">
      <c r="B802" s="121" t="s">
        <v>124</v>
      </c>
      <c r="C802" s="43"/>
      <c r="D802" s="43">
        <v>122</v>
      </c>
      <c r="E802" s="124">
        <v>122</v>
      </c>
      <c r="F802" s="123"/>
      <c r="G802" s="123"/>
      <c r="H802" s="123"/>
      <c r="I802" s="45"/>
      <c r="J802" s="123">
        <v>400</v>
      </c>
      <c r="K802" s="45">
        <f aca="true" t="shared" si="22" ref="K802:K814">J802*D802/1000</f>
        <v>48.8</v>
      </c>
      <c r="L802" s="130"/>
      <c r="M802" s="45"/>
      <c r="N802" s="131"/>
      <c r="O802" s="45"/>
      <c r="P802" s="132"/>
      <c r="Q802" s="115"/>
      <c r="R802" s="123"/>
      <c r="S802" s="45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  <c r="DE802" s="4"/>
      <c r="DF802" s="4"/>
      <c r="DG802" s="4"/>
      <c r="DH802" s="4"/>
      <c r="DI802" s="4"/>
      <c r="DJ802" s="4"/>
      <c r="DK802" s="4"/>
      <c r="DL802" s="4"/>
      <c r="DM802" s="4"/>
      <c r="DN802" s="4"/>
      <c r="DO802" s="4"/>
      <c r="DP802" s="4"/>
      <c r="DQ802" s="4"/>
      <c r="DR802" s="4"/>
      <c r="DS802" s="4"/>
      <c r="DT802" s="4"/>
      <c r="DU802" s="4"/>
      <c r="DV802" s="4"/>
      <c r="DW802" s="4"/>
      <c r="DX802" s="4"/>
      <c r="DY802" s="4"/>
      <c r="DZ802" s="4"/>
      <c r="EA802" s="4"/>
      <c r="EB802" s="4"/>
      <c r="EC802" s="4"/>
      <c r="ED802" s="4"/>
      <c r="EE802" s="4"/>
      <c r="EF802" s="4"/>
      <c r="EG802" s="4"/>
      <c r="EH802" s="4"/>
      <c r="EI802" s="4"/>
      <c r="EJ802" s="4"/>
      <c r="EK802" s="4"/>
      <c r="EL802" s="4"/>
      <c r="EM802" s="4"/>
      <c r="EN802" s="4"/>
      <c r="EO802" s="4"/>
      <c r="EP802" s="4"/>
      <c r="EQ802" s="4"/>
      <c r="ER802" s="4"/>
      <c r="ES802" s="4"/>
      <c r="ET802" s="4"/>
      <c r="EU802" s="4"/>
      <c r="EV802" s="4"/>
      <c r="EW802" s="4"/>
      <c r="EX802" s="4"/>
      <c r="EY802" s="4"/>
      <c r="EZ802" s="4"/>
      <c r="FA802" s="4"/>
      <c r="FB802" s="4"/>
      <c r="FC802" s="4"/>
      <c r="FD802" s="4"/>
      <c r="FE802" s="4"/>
      <c r="FF802" s="4"/>
      <c r="FG802" s="4"/>
      <c r="FH802" s="4"/>
      <c r="FI802" s="4"/>
      <c r="FJ802" s="4"/>
      <c r="FK802" s="4"/>
      <c r="FL802" s="4"/>
      <c r="FM802" s="4"/>
      <c r="FN802" s="4"/>
      <c r="FO802" s="4"/>
      <c r="FP802" s="4"/>
      <c r="FQ802" s="4"/>
      <c r="FR802" s="4"/>
      <c r="FS802" s="4"/>
      <c r="FT802" s="4"/>
      <c r="FU802" s="4"/>
      <c r="FV802" s="4"/>
      <c r="FW802" s="4"/>
      <c r="FX802" s="4"/>
      <c r="FY802" s="4"/>
      <c r="FZ802" s="4"/>
      <c r="GA802" s="4"/>
      <c r="GB802" s="4"/>
      <c r="GC802" s="4"/>
      <c r="GD802" s="4"/>
      <c r="GE802" s="4"/>
      <c r="GF802" s="4"/>
      <c r="GG802" s="4"/>
      <c r="GH802" s="4"/>
      <c r="GI802" s="4"/>
      <c r="GJ802" s="4"/>
      <c r="GK802" s="4"/>
      <c r="GL802" s="4"/>
      <c r="GM802" s="4"/>
      <c r="GN802" s="4"/>
      <c r="GO802" s="4"/>
      <c r="GP802" s="4"/>
      <c r="GQ802" s="4"/>
      <c r="GR802" s="4"/>
      <c r="GS802" s="4"/>
      <c r="GT802" s="4"/>
      <c r="GU802" s="4"/>
      <c r="GV802" s="4"/>
      <c r="GW802" s="4"/>
    </row>
    <row r="803" spans="2:205" s="2" customFormat="1" ht="27" customHeight="1">
      <c r="B803" s="121" t="s">
        <v>48</v>
      </c>
      <c r="C803" s="32"/>
      <c r="D803" s="43">
        <v>5</v>
      </c>
      <c r="E803" s="124">
        <v>5</v>
      </c>
      <c r="F803" s="123"/>
      <c r="G803" s="123"/>
      <c r="H803" s="123"/>
      <c r="I803" s="45"/>
      <c r="J803" s="123">
        <v>173.6</v>
      </c>
      <c r="K803" s="45">
        <f t="shared" si="22"/>
        <v>0.868</v>
      </c>
      <c r="L803" s="130"/>
      <c r="M803" s="45"/>
      <c r="N803" s="131"/>
      <c r="O803" s="45"/>
      <c r="P803" s="132"/>
      <c r="Q803" s="115"/>
      <c r="R803" s="123"/>
      <c r="S803" s="45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  <c r="DB803" s="4"/>
      <c r="DC803" s="4"/>
      <c r="DD803" s="4"/>
      <c r="DE803" s="4"/>
      <c r="DF803" s="4"/>
      <c r="DG803" s="4"/>
      <c r="DH803" s="4"/>
      <c r="DI803" s="4"/>
      <c r="DJ803" s="4"/>
      <c r="DK803" s="4"/>
      <c r="DL803" s="4"/>
      <c r="DM803" s="4"/>
      <c r="DN803" s="4"/>
      <c r="DO803" s="4"/>
      <c r="DP803" s="4"/>
      <c r="DQ803" s="4"/>
      <c r="DR803" s="4"/>
      <c r="DS803" s="4"/>
      <c r="DT803" s="4"/>
      <c r="DU803" s="4"/>
      <c r="DV803" s="4"/>
      <c r="DW803" s="4"/>
      <c r="DX803" s="4"/>
      <c r="DY803" s="4"/>
      <c r="DZ803" s="4"/>
      <c r="EA803" s="4"/>
      <c r="EB803" s="4"/>
      <c r="EC803" s="4"/>
      <c r="ED803" s="4"/>
      <c r="EE803" s="4"/>
      <c r="EF803" s="4"/>
      <c r="EG803" s="4"/>
      <c r="EH803" s="4"/>
      <c r="EI803" s="4"/>
      <c r="EJ803" s="4"/>
      <c r="EK803" s="4"/>
      <c r="EL803" s="4"/>
      <c r="EM803" s="4"/>
      <c r="EN803" s="4"/>
      <c r="EO803" s="4"/>
      <c r="EP803" s="4"/>
      <c r="EQ803" s="4"/>
      <c r="ER803" s="4"/>
      <c r="ES803" s="4"/>
      <c r="ET803" s="4"/>
      <c r="EU803" s="4"/>
      <c r="EV803" s="4"/>
      <c r="EW803" s="4"/>
      <c r="EX803" s="4"/>
      <c r="EY803" s="4"/>
      <c r="EZ803" s="4"/>
      <c r="FA803" s="4"/>
      <c r="FB803" s="4"/>
      <c r="FC803" s="4"/>
      <c r="FD803" s="4"/>
      <c r="FE803" s="4"/>
      <c r="FF803" s="4"/>
      <c r="FG803" s="4"/>
      <c r="FH803" s="4"/>
      <c r="FI803" s="4"/>
      <c r="FJ803" s="4"/>
      <c r="FK803" s="4"/>
      <c r="FL803" s="4"/>
      <c r="FM803" s="4"/>
      <c r="FN803" s="4"/>
      <c r="FO803" s="4"/>
      <c r="FP803" s="4"/>
      <c r="FQ803" s="4"/>
      <c r="FR803" s="4"/>
      <c r="FS803" s="4"/>
      <c r="FT803" s="4"/>
      <c r="FU803" s="4"/>
      <c r="FV803" s="4"/>
      <c r="FW803" s="4"/>
      <c r="FX803" s="4"/>
      <c r="FY803" s="4"/>
      <c r="FZ803" s="4"/>
      <c r="GA803" s="4"/>
      <c r="GB803" s="4"/>
      <c r="GC803" s="4"/>
      <c r="GD803" s="4"/>
      <c r="GE803" s="4"/>
      <c r="GF803" s="4"/>
      <c r="GG803" s="4"/>
      <c r="GH803" s="4"/>
      <c r="GI803" s="4"/>
      <c r="GJ803" s="4"/>
      <c r="GK803" s="4"/>
      <c r="GL803" s="4"/>
      <c r="GM803" s="4"/>
      <c r="GN803" s="4"/>
      <c r="GO803" s="4"/>
      <c r="GP803" s="4"/>
      <c r="GQ803" s="4"/>
      <c r="GR803" s="4"/>
      <c r="GS803" s="4"/>
      <c r="GT803" s="4"/>
      <c r="GU803" s="4"/>
      <c r="GV803" s="4"/>
      <c r="GW803" s="4"/>
    </row>
    <row r="804" spans="2:205" s="7" customFormat="1" ht="33.75" customHeight="1">
      <c r="B804" s="164" t="s">
        <v>7</v>
      </c>
      <c r="C804" s="53"/>
      <c r="D804" s="53"/>
      <c r="E804" s="165">
        <v>30</v>
      </c>
      <c r="F804" s="166"/>
      <c r="G804" s="166"/>
      <c r="H804" s="166"/>
      <c r="I804" s="167"/>
      <c r="J804" s="166"/>
      <c r="K804" s="45">
        <f t="shared" si="22"/>
        <v>0</v>
      </c>
      <c r="L804" s="58"/>
      <c r="M804" s="167"/>
      <c r="N804" s="80"/>
      <c r="O804" s="167"/>
      <c r="P804" s="168"/>
      <c r="Q804" s="169"/>
      <c r="R804" s="166"/>
      <c r="S804" s="167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  <c r="BV804" s="5"/>
      <c r="BW804" s="5"/>
      <c r="BX804" s="5"/>
      <c r="BY804" s="5"/>
      <c r="BZ804" s="5"/>
      <c r="CA804" s="5"/>
      <c r="CB804" s="5"/>
      <c r="CC804" s="5"/>
      <c r="CD804" s="5"/>
      <c r="CE804" s="5"/>
      <c r="CF804" s="5"/>
      <c r="CG804" s="5"/>
      <c r="CH804" s="5"/>
      <c r="CI804" s="5"/>
      <c r="CJ804" s="5"/>
      <c r="CK804" s="5"/>
      <c r="CL804" s="5"/>
      <c r="CM804" s="5"/>
      <c r="CN804" s="5"/>
      <c r="CO804" s="5"/>
      <c r="CP804" s="5"/>
      <c r="CQ804" s="5"/>
      <c r="CR804" s="5"/>
      <c r="CS804" s="5"/>
      <c r="CT804" s="5"/>
      <c r="CU804" s="5"/>
      <c r="CV804" s="5"/>
      <c r="CW804" s="5"/>
      <c r="CX804" s="5"/>
      <c r="CY804" s="5"/>
      <c r="CZ804" s="5"/>
      <c r="DA804" s="5"/>
      <c r="DB804" s="5"/>
      <c r="DC804" s="5"/>
      <c r="DD804" s="5"/>
      <c r="DE804" s="5"/>
      <c r="DF804" s="5"/>
      <c r="DG804" s="5"/>
      <c r="DH804" s="5"/>
      <c r="DI804" s="5"/>
      <c r="DJ804" s="5"/>
      <c r="DK804" s="5"/>
      <c r="DL804" s="5"/>
      <c r="DM804" s="5"/>
      <c r="DN804" s="5"/>
      <c r="DO804" s="5"/>
      <c r="DP804" s="5"/>
      <c r="DQ804" s="5"/>
      <c r="DR804" s="5"/>
      <c r="DS804" s="5"/>
      <c r="DT804" s="5"/>
      <c r="DU804" s="5"/>
      <c r="DV804" s="5"/>
      <c r="DW804" s="5"/>
      <c r="DX804" s="5"/>
      <c r="DY804" s="5"/>
      <c r="DZ804" s="5"/>
      <c r="EA804" s="5"/>
      <c r="EB804" s="5"/>
      <c r="EC804" s="5"/>
      <c r="ED804" s="5"/>
      <c r="EE804" s="5"/>
      <c r="EF804" s="5"/>
      <c r="EG804" s="5"/>
      <c r="EH804" s="5"/>
      <c r="EI804" s="5"/>
      <c r="EJ804" s="5"/>
      <c r="EK804" s="5"/>
      <c r="EL804" s="5"/>
      <c r="EM804" s="5"/>
      <c r="EN804" s="5"/>
      <c r="EO804" s="5"/>
      <c r="EP804" s="5"/>
      <c r="EQ804" s="5"/>
      <c r="ER804" s="5"/>
      <c r="ES804" s="5"/>
      <c r="ET804" s="5"/>
      <c r="EU804" s="5"/>
      <c r="EV804" s="5"/>
      <c r="EW804" s="5"/>
      <c r="EX804" s="5"/>
      <c r="EY804" s="5"/>
      <c r="EZ804" s="5"/>
      <c r="FA804" s="5"/>
      <c r="FB804" s="5"/>
      <c r="FC804" s="5"/>
      <c r="FD804" s="5"/>
      <c r="FE804" s="5"/>
      <c r="FF804" s="5"/>
      <c r="FG804" s="5"/>
      <c r="FH804" s="5"/>
      <c r="FI804" s="5"/>
      <c r="FJ804" s="5"/>
      <c r="FK804" s="5"/>
      <c r="FL804" s="5"/>
      <c r="FM804" s="5"/>
      <c r="FN804" s="5"/>
      <c r="FO804" s="5"/>
      <c r="FP804" s="5"/>
      <c r="FQ804" s="5"/>
      <c r="FR804" s="5"/>
      <c r="FS804" s="5"/>
      <c r="FT804" s="5"/>
      <c r="FU804" s="5"/>
      <c r="FV804" s="5"/>
      <c r="FW804" s="5"/>
      <c r="FX804" s="5"/>
      <c r="FY804" s="5"/>
      <c r="FZ804" s="5"/>
      <c r="GA804" s="5"/>
      <c r="GB804" s="5"/>
      <c r="GC804" s="5"/>
      <c r="GD804" s="5"/>
      <c r="GE804" s="5"/>
      <c r="GF804" s="5"/>
      <c r="GG804" s="5"/>
      <c r="GH804" s="5"/>
      <c r="GI804" s="5"/>
      <c r="GJ804" s="5"/>
      <c r="GK804" s="5"/>
      <c r="GL804" s="5"/>
      <c r="GM804" s="5"/>
      <c r="GN804" s="5"/>
      <c r="GO804" s="5"/>
      <c r="GP804" s="5"/>
      <c r="GQ804" s="5"/>
      <c r="GR804" s="5"/>
      <c r="GS804" s="5"/>
      <c r="GT804" s="5"/>
      <c r="GU804" s="5"/>
      <c r="GV804" s="5"/>
      <c r="GW804" s="5"/>
    </row>
    <row r="805" spans="2:205" s="2" customFormat="1" ht="27" customHeight="1">
      <c r="B805" s="116" t="s">
        <v>8</v>
      </c>
      <c r="C805" s="32"/>
      <c r="D805" s="43">
        <v>1.8</v>
      </c>
      <c r="E805" s="124">
        <v>1.8</v>
      </c>
      <c r="F805" s="123"/>
      <c r="G805" s="123"/>
      <c r="H805" s="123"/>
      <c r="I805" s="45"/>
      <c r="J805" s="123">
        <v>650</v>
      </c>
      <c r="K805" s="45">
        <f t="shared" si="22"/>
        <v>1.17</v>
      </c>
      <c r="L805" s="130"/>
      <c r="M805" s="45"/>
      <c r="N805" s="131"/>
      <c r="O805" s="45"/>
      <c r="P805" s="132"/>
      <c r="Q805" s="115"/>
      <c r="R805" s="123"/>
      <c r="S805" s="45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  <c r="DB805" s="4"/>
      <c r="DC805" s="4"/>
      <c r="DD805" s="4"/>
      <c r="DE805" s="4"/>
      <c r="DF805" s="4"/>
      <c r="DG805" s="4"/>
      <c r="DH805" s="4"/>
      <c r="DI805" s="4"/>
      <c r="DJ805" s="4"/>
      <c r="DK805" s="4"/>
      <c r="DL805" s="4"/>
      <c r="DM805" s="4"/>
      <c r="DN805" s="4"/>
      <c r="DO805" s="4"/>
      <c r="DP805" s="4"/>
      <c r="DQ805" s="4"/>
      <c r="DR805" s="4"/>
      <c r="DS805" s="4"/>
      <c r="DT805" s="4"/>
      <c r="DU805" s="4"/>
      <c r="DV805" s="4"/>
      <c r="DW805" s="4"/>
      <c r="DX805" s="4"/>
      <c r="DY805" s="4"/>
      <c r="DZ805" s="4"/>
      <c r="EA805" s="4"/>
      <c r="EB805" s="4"/>
      <c r="EC805" s="4"/>
      <c r="ED805" s="4"/>
      <c r="EE805" s="4"/>
      <c r="EF805" s="4"/>
      <c r="EG805" s="4"/>
      <c r="EH805" s="4"/>
      <c r="EI805" s="4"/>
      <c r="EJ805" s="4"/>
      <c r="EK805" s="4"/>
      <c r="EL805" s="4"/>
      <c r="EM805" s="4"/>
      <c r="EN805" s="4"/>
      <c r="EO805" s="4"/>
      <c r="EP805" s="4"/>
      <c r="EQ805" s="4"/>
      <c r="ER805" s="4"/>
      <c r="ES805" s="4"/>
      <c r="ET805" s="4"/>
      <c r="EU805" s="4"/>
      <c r="EV805" s="4"/>
      <c r="EW805" s="4"/>
      <c r="EX805" s="4"/>
      <c r="EY805" s="4"/>
      <c r="EZ805" s="4"/>
      <c r="FA805" s="4"/>
      <c r="FB805" s="4"/>
      <c r="FC805" s="4"/>
      <c r="FD805" s="4"/>
      <c r="FE805" s="4"/>
      <c r="FF805" s="4"/>
      <c r="FG805" s="4"/>
      <c r="FH805" s="4"/>
      <c r="FI805" s="4"/>
      <c r="FJ805" s="4"/>
      <c r="FK805" s="4"/>
      <c r="FL805" s="4"/>
      <c r="FM805" s="4"/>
      <c r="FN805" s="4"/>
      <c r="FO805" s="4"/>
      <c r="FP805" s="4"/>
      <c r="FQ805" s="4"/>
      <c r="FR805" s="4"/>
      <c r="FS805" s="4"/>
      <c r="FT805" s="4"/>
      <c r="FU805" s="4"/>
      <c r="FV805" s="4"/>
      <c r="FW805" s="4"/>
      <c r="FX805" s="4"/>
      <c r="FY805" s="4"/>
      <c r="FZ805" s="4"/>
      <c r="GA805" s="4"/>
      <c r="GB805" s="4"/>
      <c r="GC805" s="4"/>
      <c r="GD805" s="4"/>
      <c r="GE805" s="4"/>
      <c r="GF805" s="4"/>
      <c r="GG805" s="4"/>
      <c r="GH805" s="4"/>
      <c r="GI805" s="4"/>
      <c r="GJ805" s="4"/>
      <c r="GK805" s="4"/>
      <c r="GL805" s="4"/>
      <c r="GM805" s="4"/>
      <c r="GN805" s="4"/>
      <c r="GO805" s="4"/>
      <c r="GP805" s="4"/>
      <c r="GQ805" s="4"/>
      <c r="GR805" s="4"/>
      <c r="GS805" s="4"/>
      <c r="GT805" s="4"/>
      <c r="GU805" s="4"/>
      <c r="GV805" s="4"/>
      <c r="GW805" s="4"/>
    </row>
    <row r="806" spans="2:205" s="2" customFormat="1" ht="27" customHeight="1">
      <c r="B806" s="170" t="s">
        <v>47</v>
      </c>
      <c r="C806" s="53"/>
      <c r="D806" s="171">
        <v>1.4</v>
      </c>
      <c r="E806" s="127">
        <v>1.4</v>
      </c>
      <c r="F806" s="125"/>
      <c r="G806" s="125"/>
      <c r="H806" s="125"/>
      <c r="I806" s="126"/>
      <c r="J806" s="125">
        <v>39.19</v>
      </c>
      <c r="K806" s="45">
        <f t="shared" si="22"/>
        <v>0.05486599999999999</v>
      </c>
      <c r="L806" s="111"/>
      <c r="M806" s="126"/>
      <c r="N806" s="128"/>
      <c r="O806" s="126"/>
      <c r="P806" s="112"/>
      <c r="Q806" s="129"/>
      <c r="R806" s="125"/>
      <c r="S806" s="126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C806" s="4"/>
      <c r="DD806" s="4"/>
      <c r="DE806" s="4"/>
      <c r="DF806" s="4"/>
      <c r="DG806" s="4"/>
      <c r="DH806" s="4"/>
      <c r="DI806" s="4"/>
      <c r="DJ806" s="4"/>
      <c r="DK806" s="4"/>
      <c r="DL806" s="4"/>
      <c r="DM806" s="4"/>
      <c r="DN806" s="4"/>
      <c r="DO806" s="4"/>
      <c r="DP806" s="4"/>
      <c r="DQ806" s="4"/>
      <c r="DR806" s="4"/>
      <c r="DS806" s="4"/>
      <c r="DT806" s="4"/>
      <c r="DU806" s="4"/>
      <c r="DV806" s="4"/>
      <c r="DW806" s="4"/>
      <c r="DX806" s="4"/>
      <c r="DY806" s="4"/>
      <c r="DZ806" s="4"/>
      <c r="EA806" s="4"/>
      <c r="EB806" s="4"/>
      <c r="EC806" s="4"/>
      <c r="ED806" s="4"/>
      <c r="EE806" s="4"/>
      <c r="EF806" s="4"/>
      <c r="EG806" s="4"/>
      <c r="EH806" s="4"/>
      <c r="EI806" s="4"/>
      <c r="EJ806" s="4"/>
      <c r="EK806" s="4"/>
      <c r="EL806" s="4"/>
      <c r="EM806" s="4"/>
      <c r="EN806" s="4"/>
      <c r="EO806" s="4"/>
      <c r="EP806" s="4"/>
      <c r="EQ806" s="4"/>
      <c r="ER806" s="4"/>
      <c r="ES806" s="4"/>
      <c r="ET806" s="4"/>
      <c r="EU806" s="4"/>
      <c r="EV806" s="4"/>
      <c r="EW806" s="4"/>
      <c r="EX806" s="4"/>
      <c r="EY806" s="4"/>
      <c r="EZ806" s="4"/>
      <c r="FA806" s="4"/>
      <c r="FB806" s="4"/>
      <c r="FC806" s="4"/>
      <c r="FD806" s="4"/>
      <c r="FE806" s="4"/>
      <c r="FF806" s="4"/>
      <c r="FG806" s="4"/>
      <c r="FH806" s="4"/>
      <c r="FI806" s="4"/>
      <c r="FJ806" s="4"/>
      <c r="FK806" s="4"/>
      <c r="FL806" s="4"/>
      <c r="FM806" s="4"/>
      <c r="FN806" s="4"/>
      <c r="FO806" s="4"/>
      <c r="FP806" s="4"/>
      <c r="FQ806" s="4"/>
      <c r="FR806" s="4"/>
      <c r="FS806" s="4"/>
      <c r="FT806" s="4"/>
      <c r="FU806" s="4"/>
      <c r="FV806" s="4"/>
      <c r="FW806" s="4"/>
      <c r="FX806" s="4"/>
      <c r="FY806" s="4"/>
      <c r="FZ806" s="4"/>
      <c r="GA806" s="4"/>
      <c r="GB806" s="4"/>
      <c r="GC806" s="4"/>
      <c r="GD806" s="4"/>
      <c r="GE806" s="4"/>
      <c r="GF806" s="4"/>
      <c r="GG806" s="4"/>
      <c r="GH806" s="4"/>
      <c r="GI806" s="4"/>
      <c r="GJ806" s="4"/>
      <c r="GK806" s="4"/>
      <c r="GL806" s="4"/>
      <c r="GM806" s="4"/>
      <c r="GN806" s="4"/>
      <c r="GO806" s="4"/>
      <c r="GP806" s="4"/>
      <c r="GQ806" s="4"/>
      <c r="GR806" s="4"/>
      <c r="GS806" s="4"/>
      <c r="GT806" s="4"/>
      <c r="GU806" s="4"/>
      <c r="GV806" s="4"/>
      <c r="GW806" s="4"/>
    </row>
    <row r="807" spans="2:205" s="2" customFormat="1" ht="23.25" customHeight="1">
      <c r="B807" s="116" t="s">
        <v>9</v>
      </c>
      <c r="C807" s="32"/>
      <c r="D807" s="43">
        <v>2.3</v>
      </c>
      <c r="E807" s="124">
        <v>1.8</v>
      </c>
      <c r="F807" s="123"/>
      <c r="G807" s="123"/>
      <c r="H807" s="123"/>
      <c r="I807" s="45"/>
      <c r="J807" s="123"/>
      <c r="K807" s="45">
        <f t="shared" si="22"/>
        <v>0</v>
      </c>
      <c r="L807" s="130"/>
      <c r="M807" s="45"/>
      <c r="N807" s="131"/>
      <c r="O807" s="45"/>
      <c r="P807" s="132"/>
      <c r="Q807" s="115"/>
      <c r="R807" s="123"/>
      <c r="S807" s="45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  <c r="DE807" s="4"/>
      <c r="DF807" s="4"/>
      <c r="DG807" s="4"/>
      <c r="DH807" s="4"/>
      <c r="DI807" s="4"/>
      <c r="DJ807" s="4"/>
      <c r="DK807" s="4"/>
      <c r="DL807" s="4"/>
      <c r="DM807" s="4"/>
      <c r="DN807" s="4"/>
      <c r="DO807" s="4"/>
      <c r="DP807" s="4"/>
      <c r="DQ807" s="4"/>
      <c r="DR807" s="4"/>
      <c r="DS807" s="4"/>
      <c r="DT807" s="4"/>
      <c r="DU807" s="4"/>
      <c r="DV807" s="4"/>
      <c r="DW807" s="4"/>
      <c r="DX807" s="4"/>
      <c r="DY807" s="4"/>
      <c r="DZ807" s="4"/>
      <c r="EA807" s="4"/>
      <c r="EB807" s="4"/>
      <c r="EC807" s="4"/>
      <c r="ED807" s="4"/>
      <c r="EE807" s="4"/>
      <c r="EF807" s="4"/>
      <c r="EG807" s="4"/>
      <c r="EH807" s="4"/>
      <c r="EI807" s="4"/>
      <c r="EJ807" s="4"/>
      <c r="EK807" s="4"/>
      <c r="EL807" s="4"/>
      <c r="EM807" s="4"/>
      <c r="EN807" s="4"/>
      <c r="EO807" s="4"/>
      <c r="EP807" s="4"/>
      <c r="EQ807" s="4"/>
      <c r="ER807" s="4"/>
      <c r="ES807" s="4"/>
      <c r="ET807" s="4"/>
      <c r="EU807" s="4"/>
      <c r="EV807" s="4"/>
      <c r="EW807" s="4"/>
      <c r="EX807" s="4"/>
      <c r="EY807" s="4"/>
      <c r="EZ807" s="4"/>
      <c r="FA807" s="4"/>
      <c r="FB807" s="4"/>
      <c r="FC807" s="4"/>
      <c r="FD807" s="4"/>
      <c r="FE807" s="4"/>
      <c r="FF807" s="4"/>
      <c r="FG807" s="4"/>
      <c r="FH807" s="4"/>
      <c r="FI807" s="4"/>
      <c r="FJ807" s="4"/>
      <c r="FK807" s="4"/>
      <c r="FL807" s="4"/>
      <c r="FM807" s="4"/>
      <c r="FN807" s="4"/>
      <c r="FO807" s="4"/>
      <c r="FP807" s="4"/>
      <c r="FQ807" s="4"/>
      <c r="FR807" s="4"/>
      <c r="FS807" s="4"/>
      <c r="FT807" s="4"/>
      <c r="FU807" s="4"/>
      <c r="FV807" s="4"/>
      <c r="FW807" s="4"/>
      <c r="FX807" s="4"/>
      <c r="FY807" s="4"/>
      <c r="FZ807" s="4"/>
      <c r="GA807" s="4"/>
      <c r="GB807" s="4"/>
      <c r="GC807" s="4"/>
      <c r="GD807" s="4"/>
      <c r="GE807" s="4"/>
      <c r="GF807" s="4"/>
      <c r="GG807" s="4"/>
      <c r="GH807" s="4"/>
      <c r="GI807" s="4"/>
      <c r="GJ807" s="4"/>
      <c r="GK807" s="4"/>
      <c r="GL807" s="4"/>
      <c r="GM807" s="4"/>
      <c r="GN807" s="4"/>
      <c r="GO807" s="4"/>
      <c r="GP807" s="4"/>
      <c r="GQ807" s="4"/>
      <c r="GR807" s="4"/>
      <c r="GS807" s="4"/>
      <c r="GT807" s="4"/>
      <c r="GU807" s="4"/>
      <c r="GV807" s="4"/>
      <c r="GW807" s="4"/>
    </row>
    <row r="808" spans="2:205" s="2" customFormat="1" ht="26.25" customHeight="1">
      <c r="B808" s="116" t="s">
        <v>98</v>
      </c>
      <c r="C808" s="32"/>
      <c r="D808" s="43">
        <v>2.5</v>
      </c>
      <c r="E808" s="124">
        <v>1.8</v>
      </c>
      <c r="F808" s="123"/>
      <c r="G808" s="123"/>
      <c r="H808" s="123"/>
      <c r="I808" s="45"/>
      <c r="J808" s="123">
        <v>48</v>
      </c>
      <c r="K808" s="45">
        <f t="shared" si="22"/>
        <v>0.12</v>
      </c>
      <c r="L808" s="130"/>
      <c r="M808" s="45"/>
      <c r="N808" s="131"/>
      <c r="O808" s="45"/>
      <c r="P808" s="132"/>
      <c r="Q808" s="115"/>
      <c r="R808" s="123"/>
      <c r="S808" s="45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  <c r="DE808" s="4"/>
      <c r="DF808" s="4"/>
      <c r="DG808" s="4"/>
      <c r="DH808" s="4"/>
      <c r="DI808" s="4"/>
      <c r="DJ808" s="4"/>
      <c r="DK808" s="4"/>
      <c r="DL808" s="4"/>
      <c r="DM808" s="4"/>
      <c r="DN808" s="4"/>
      <c r="DO808" s="4"/>
      <c r="DP808" s="4"/>
      <c r="DQ808" s="4"/>
      <c r="DR808" s="4"/>
      <c r="DS808" s="4"/>
      <c r="DT808" s="4"/>
      <c r="DU808" s="4"/>
      <c r="DV808" s="4"/>
      <c r="DW808" s="4"/>
      <c r="DX808" s="4"/>
      <c r="DY808" s="4"/>
      <c r="DZ808" s="4"/>
      <c r="EA808" s="4"/>
      <c r="EB808" s="4"/>
      <c r="EC808" s="4"/>
      <c r="ED808" s="4"/>
      <c r="EE808" s="4"/>
      <c r="EF808" s="4"/>
      <c r="EG808" s="4"/>
      <c r="EH808" s="4"/>
      <c r="EI808" s="4"/>
      <c r="EJ808" s="4"/>
      <c r="EK808" s="4"/>
      <c r="EL808" s="4"/>
      <c r="EM808" s="4"/>
      <c r="EN808" s="4"/>
      <c r="EO808" s="4"/>
      <c r="EP808" s="4"/>
      <c r="EQ808" s="4"/>
      <c r="ER808" s="4"/>
      <c r="ES808" s="4"/>
      <c r="ET808" s="4"/>
      <c r="EU808" s="4"/>
      <c r="EV808" s="4"/>
      <c r="EW808" s="4"/>
      <c r="EX808" s="4"/>
      <c r="EY808" s="4"/>
      <c r="EZ808" s="4"/>
      <c r="FA808" s="4"/>
      <c r="FB808" s="4"/>
      <c r="FC808" s="4"/>
      <c r="FD808" s="4"/>
      <c r="FE808" s="4"/>
      <c r="FF808" s="4"/>
      <c r="FG808" s="4"/>
      <c r="FH808" s="4"/>
      <c r="FI808" s="4"/>
      <c r="FJ808" s="4"/>
      <c r="FK808" s="4"/>
      <c r="FL808" s="4"/>
      <c r="FM808" s="4"/>
      <c r="FN808" s="4"/>
      <c r="FO808" s="4"/>
      <c r="FP808" s="4"/>
      <c r="FQ808" s="4"/>
      <c r="FR808" s="4"/>
      <c r="FS808" s="4"/>
      <c r="FT808" s="4"/>
      <c r="FU808" s="4"/>
      <c r="FV808" s="4"/>
      <c r="FW808" s="4"/>
      <c r="FX808" s="4"/>
      <c r="FY808" s="4"/>
      <c r="FZ808" s="4"/>
      <c r="GA808" s="4"/>
      <c r="GB808" s="4"/>
      <c r="GC808" s="4"/>
      <c r="GD808" s="4"/>
      <c r="GE808" s="4"/>
      <c r="GF808" s="4"/>
      <c r="GG808" s="4"/>
      <c r="GH808" s="4"/>
      <c r="GI808" s="4"/>
      <c r="GJ808" s="4"/>
      <c r="GK808" s="4"/>
      <c r="GL808" s="4"/>
      <c r="GM808" s="4"/>
      <c r="GN808" s="4"/>
      <c r="GO808" s="4"/>
      <c r="GP808" s="4"/>
      <c r="GQ808" s="4"/>
      <c r="GR808" s="4"/>
      <c r="GS808" s="4"/>
      <c r="GT808" s="4"/>
      <c r="GU808" s="4"/>
      <c r="GV808" s="4"/>
      <c r="GW808" s="4"/>
    </row>
    <row r="809" spans="2:205" s="2" customFormat="1" ht="27" customHeight="1">
      <c r="B809" s="116" t="s">
        <v>46</v>
      </c>
      <c r="C809" s="32"/>
      <c r="D809" s="43">
        <v>0.8</v>
      </c>
      <c r="E809" s="124">
        <v>0.6</v>
      </c>
      <c r="F809" s="123"/>
      <c r="G809" s="123"/>
      <c r="H809" s="123"/>
      <c r="I809" s="45"/>
      <c r="J809" s="123">
        <v>38.4</v>
      </c>
      <c r="K809" s="45">
        <f t="shared" si="22"/>
        <v>0.030719999999999997</v>
      </c>
      <c r="L809" s="130"/>
      <c r="M809" s="45"/>
      <c r="N809" s="131"/>
      <c r="O809" s="45"/>
      <c r="P809" s="132"/>
      <c r="Q809" s="115"/>
      <c r="R809" s="123"/>
      <c r="S809" s="45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  <c r="DB809" s="4"/>
      <c r="DC809" s="4"/>
      <c r="DD809" s="4"/>
      <c r="DE809" s="4"/>
      <c r="DF809" s="4"/>
      <c r="DG809" s="4"/>
      <c r="DH809" s="4"/>
      <c r="DI809" s="4"/>
      <c r="DJ809" s="4"/>
      <c r="DK809" s="4"/>
      <c r="DL809" s="4"/>
      <c r="DM809" s="4"/>
      <c r="DN809" s="4"/>
      <c r="DO809" s="4"/>
      <c r="DP809" s="4"/>
      <c r="DQ809" s="4"/>
      <c r="DR809" s="4"/>
      <c r="DS809" s="4"/>
      <c r="DT809" s="4"/>
      <c r="DU809" s="4"/>
      <c r="DV809" s="4"/>
      <c r="DW809" s="4"/>
      <c r="DX809" s="4"/>
      <c r="DY809" s="4"/>
      <c r="DZ809" s="4"/>
      <c r="EA809" s="4"/>
      <c r="EB809" s="4"/>
      <c r="EC809" s="4"/>
      <c r="ED809" s="4"/>
      <c r="EE809" s="4"/>
      <c r="EF809" s="4"/>
      <c r="EG809" s="4"/>
      <c r="EH809" s="4"/>
      <c r="EI809" s="4"/>
      <c r="EJ809" s="4"/>
      <c r="EK809" s="4"/>
      <c r="EL809" s="4"/>
      <c r="EM809" s="4"/>
      <c r="EN809" s="4"/>
      <c r="EO809" s="4"/>
      <c r="EP809" s="4"/>
      <c r="EQ809" s="4"/>
      <c r="ER809" s="4"/>
      <c r="ES809" s="4"/>
      <c r="ET809" s="4"/>
      <c r="EU809" s="4"/>
      <c r="EV809" s="4"/>
      <c r="EW809" s="4"/>
      <c r="EX809" s="4"/>
      <c r="EY809" s="4"/>
      <c r="EZ809" s="4"/>
      <c r="FA809" s="4"/>
      <c r="FB809" s="4"/>
      <c r="FC809" s="4"/>
      <c r="FD809" s="4"/>
      <c r="FE809" s="4"/>
      <c r="FF809" s="4"/>
      <c r="FG809" s="4"/>
      <c r="FH809" s="4"/>
      <c r="FI809" s="4"/>
      <c r="FJ809" s="4"/>
      <c r="FK809" s="4"/>
      <c r="FL809" s="4"/>
      <c r="FM809" s="4"/>
      <c r="FN809" s="4"/>
      <c r="FO809" s="4"/>
      <c r="FP809" s="4"/>
      <c r="FQ809" s="4"/>
      <c r="FR809" s="4"/>
      <c r="FS809" s="4"/>
      <c r="FT809" s="4"/>
      <c r="FU809" s="4"/>
      <c r="FV809" s="4"/>
      <c r="FW809" s="4"/>
      <c r="FX809" s="4"/>
      <c r="FY809" s="4"/>
      <c r="FZ809" s="4"/>
      <c r="GA809" s="4"/>
      <c r="GB809" s="4"/>
      <c r="GC809" s="4"/>
      <c r="GD809" s="4"/>
      <c r="GE809" s="4"/>
      <c r="GF809" s="4"/>
      <c r="GG809" s="4"/>
      <c r="GH809" s="4"/>
      <c r="GI809" s="4"/>
      <c r="GJ809" s="4"/>
      <c r="GK809" s="4"/>
      <c r="GL809" s="4"/>
      <c r="GM809" s="4"/>
      <c r="GN809" s="4"/>
      <c r="GO809" s="4"/>
      <c r="GP809" s="4"/>
      <c r="GQ809" s="4"/>
      <c r="GR809" s="4"/>
      <c r="GS809" s="4"/>
      <c r="GT809" s="4"/>
      <c r="GU809" s="4"/>
      <c r="GV809" s="4"/>
      <c r="GW809" s="4"/>
    </row>
    <row r="810" spans="2:205" s="2" customFormat="1" ht="48" customHeight="1">
      <c r="B810" s="121" t="s">
        <v>10</v>
      </c>
      <c r="C810" s="32"/>
      <c r="D810" s="43">
        <v>7.5</v>
      </c>
      <c r="E810" s="124">
        <v>7.5</v>
      </c>
      <c r="F810" s="123"/>
      <c r="G810" s="123"/>
      <c r="H810" s="123"/>
      <c r="I810" s="45"/>
      <c r="J810" s="123"/>
      <c r="K810" s="45">
        <f t="shared" si="22"/>
        <v>0</v>
      </c>
      <c r="L810" s="130"/>
      <c r="M810" s="45"/>
      <c r="N810" s="131"/>
      <c r="O810" s="45"/>
      <c r="P810" s="132"/>
      <c r="Q810" s="115"/>
      <c r="R810" s="123"/>
      <c r="S810" s="45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  <c r="DE810" s="4"/>
      <c r="DF810" s="4"/>
      <c r="DG810" s="4"/>
      <c r="DH810" s="4"/>
      <c r="DI810" s="4"/>
      <c r="DJ810" s="4"/>
      <c r="DK810" s="4"/>
      <c r="DL810" s="4"/>
      <c r="DM810" s="4"/>
      <c r="DN810" s="4"/>
      <c r="DO810" s="4"/>
      <c r="DP810" s="4"/>
      <c r="DQ810" s="4"/>
      <c r="DR810" s="4"/>
      <c r="DS810" s="4"/>
      <c r="DT810" s="4"/>
      <c r="DU810" s="4"/>
      <c r="DV810" s="4"/>
      <c r="DW810" s="4"/>
      <c r="DX810" s="4"/>
      <c r="DY810" s="4"/>
      <c r="DZ810" s="4"/>
      <c r="EA810" s="4"/>
      <c r="EB810" s="4"/>
      <c r="EC810" s="4"/>
      <c r="ED810" s="4"/>
      <c r="EE810" s="4"/>
      <c r="EF810" s="4"/>
      <c r="EG810" s="4"/>
      <c r="EH810" s="4"/>
      <c r="EI810" s="4"/>
      <c r="EJ810" s="4"/>
      <c r="EK810" s="4"/>
      <c r="EL810" s="4"/>
      <c r="EM810" s="4"/>
      <c r="EN810" s="4"/>
      <c r="EO810" s="4"/>
      <c r="EP810" s="4"/>
      <c r="EQ810" s="4"/>
      <c r="ER810" s="4"/>
      <c r="ES810" s="4"/>
      <c r="ET810" s="4"/>
      <c r="EU810" s="4"/>
      <c r="EV810" s="4"/>
      <c r="EW810" s="4"/>
      <c r="EX810" s="4"/>
      <c r="EY810" s="4"/>
      <c r="EZ810" s="4"/>
      <c r="FA810" s="4"/>
      <c r="FB810" s="4"/>
      <c r="FC810" s="4"/>
      <c r="FD810" s="4"/>
      <c r="FE810" s="4"/>
      <c r="FF810" s="4"/>
      <c r="FG810" s="4"/>
      <c r="FH810" s="4"/>
      <c r="FI810" s="4"/>
      <c r="FJ810" s="4"/>
      <c r="FK810" s="4"/>
      <c r="FL810" s="4"/>
      <c r="FM810" s="4"/>
      <c r="FN810" s="4"/>
      <c r="FO810" s="4"/>
      <c r="FP810" s="4"/>
      <c r="FQ810" s="4"/>
      <c r="FR810" s="4"/>
      <c r="FS810" s="4"/>
      <c r="FT810" s="4"/>
      <c r="FU810" s="4"/>
      <c r="FV810" s="4"/>
      <c r="FW810" s="4"/>
      <c r="FX810" s="4"/>
      <c r="FY810" s="4"/>
      <c r="FZ810" s="4"/>
      <c r="GA810" s="4"/>
      <c r="GB810" s="4"/>
      <c r="GC810" s="4"/>
      <c r="GD810" s="4"/>
      <c r="GE810" s="4"/>
      <c r="GF810" s="4"/>
      <c r="GG810" s="4"/>
      <c r="GH810" s="4"/>
      <c r="GI810" s="4"/>
      <c r="GJ810" s="4"/>
      <c r="GK810" s="4"/>
      <c r="GL810" s="4"/>
      <c r="GM810" s="4"/>
      <c r="GN810" s="4"/>
      <c r="GO810" s="4"/>
      <c r="GP810" s="4"/>
      <c r="GQ810" s="4"/>
      <c r="GR810" s="4"/>
      <c r="GS810" s="4"/>
      <c r="GT810" s="4"/>
      <c r="GU810" s="4"/>
      <c r="GV810" s="4"/>
      <c r="GW810" s="4"/>
    </row>
    <row r="811" spans="2:205" s="2" customFormat="1" ht="55.5" customHeight="1">
      <c r="B811" s="121" t="s">
        <v>22</v>
      </c>
      <c r="C811" s="32"/>
      <c r="D811" s="43">
        <v>3</v>
      </c>
      <c r="E811" s="124">
        <v>3</v>
      </c>
      <c r="F811" s="123"/>
      <c r="G811" s="123"/>
      <c r="H811" s="123"/>
      <c r="I811" s="45"/>
      <c r="J811" s="123">
        <v>193.6</v>
      </c>
      <c r="K811" s="45">
        <f t="shared" si="22"/>
        <v>0.5808</v>
      </c>
      <c r="L811" s="130"/>
      <c r="M811" s="45"/>
      <c r="N811" s="131"/>
      <c r="O811" s="45"/>
      <c r="P811" s="132"/>
      <c r="Q811" s="115"/>
      <c r="R811" s="123"/>
      <c r="S811" s="45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  <c r="DE811" s="4"/>
      <c r="DF811" s="4"/>
      <c r="DG811" s="4"/>
      <c r="DH811" s="4"/>
      <c r="DI811" s="4"/>
      <c r="DJ811" s="4"/>
      <c r="DK811" s="4"/>
      <c r="DL811" s="4"/>
      <c r="DM811" s="4"/>
      <c r="DN811" s="4"/>
      <c r="DO811" s="4"/>
      <c r="DP811" s="4"/>
      <c r="DQ811" s="4"/>
      <c r="DR811" s="4"/>
      <c r="DS811" s="4"/>
      <c r="DT811" s="4"/>
      <c r="DU811" s="4"/>
      <c r="DV811" s="4"/>
      <c r="DW811" s="4"/>
      <c r="DX811" s="4"/>
      <c r="DY811" s="4"/>
      <c r="DZ811" s="4"/>
      <c r="EA811" s="4"/>
      <c r="EB811" s="4"/>
      <c r="EC811" s="4"/>
      <c r="ED811" s="4"/>
      <c r="EE811" s="4"/>
      <c r="EF811" s="4"/>
      <c r="EG811" s="4"/>
      <c r="EH811" s="4"/>
      <c r="EI811" s="4"/>
      <c r="EJ811" s="4"/>
      <c r="EK811" s="4"/>
      <c r="EL811" s="4"/>
      <c r="EM811" s="4"/>
      <c r="EN811" s="4"/>
      <c r="EO811" s="4"/>
      <c r="EP811" s="4"/>
      <c r="EQ811" s="4"/>
      <c r="ER811" s="4"/>
      <c r="ES811" s="4"/>
      <c r="ET811" s="4"/>
      <c r="EU811" s="4"/>
      <c r="EV811" s="4"/>
      <c r="EW811" s="4"/>
      <c r="EX811" s="4"/>
      <c r="EY811" s="4"/>
      <c r="EZ811" s="4"/>
      <c r="FA811" s="4"/>
      <c r="FB811" s="4"/>
      <c r="FC811" s="4"/>
      <c r="FD811" s="4"/>
      <c r="FE811" s="4"/>
      <c r="FF811" s="4"/>
      <c r="FG811" s="4"/>
      <c r="FH811" s="4"/>
      <c r="FI811" s="4"/>
      <c r="FJ811" s="4"/>
      <c r="FK811" s="4"/>
      <c r="FL811" s="4"/>
      <c r="FM811" s="4"/>
      <c r="FN811" s="4"/>
      <c r="FO811" s="4"/>
      <c r="FP811" s="4"/>
      <c r="FQ811" s="4"/>
      <c r="FR811" s="4"/>
      <c r="FS811" s="4"/>
      <c r="FT811" s="4"/>
      <c r="FU811" s="4"/>
      <c r="FV811" s="4"/>
      <c r="FW811" s="4"/>
      <c r="FX811" s="4"/>
      <c r="FY811" s="4"/>
      <c r="FZ811" s="4"/>
      <c r="GA811" s="4"/>
      <c r="GB811" s="4"/>
      <c r="GC811" s="4"/>
      <c r="GD811" s="4"/>
      <c r="GE811" s="4"/>
      <c r="GF811" s="4"/>
      <c r="GG811" s="4"/>
      <c r="GH811" s="4"/>
      <c r="GI811" s="4"/>
      <c r="GJ811" s="4"/>
      <c r="GK811" s="4"/>
      <c r="GL811" s="4"/>
      <c r="GM811" s="4"/>
      <c r="GN811" s="4"/>
      <c r="GO811" s="4"/>
      <c r="GP811" s="4"/>
      <c r="GQ811" s="4"/>
      <c r="GR811" s="4"/>
      <c r="GS811" s="4"/>
      <c r="GT811" s="4"/>
      <c r="GU811" s="4"/>
      <c r="GV811" s="4"/>
      <c r="GW811" s="4"/>
    </row>
    <row r="812" spans="2:205" s="2" customFormat="1" ht="22.5" customHeight="1">
      <c r="B812" s="121" t="s">
        <v>53</v>
      </c>
      <c r="C812" s="32"/>
      <c r="D812" s="43">
        <v>0.3</v>
      </c>
      <c r="E812" s="124">
        <v>0.3</v>
      </c>
      <c r="F812" s="123"/>
      <c r="G812" s="123"/>
      <c r="H812" s="123"/>
      <c r="I812" s="45"/>
      <c r="J812" s="123">
        <v>90.2</v>
      </c>
      <c r="K812" s="45">
        <f t="shared" si="22"/>
        <v>0.027059999999999997</v>
      </c>
      <c r="L812" s="130"/>
      <c r="M812" s="45"/>
      <c r="N812" s="131"/>
      <c r="O812" s="45"/>
      <c r="P812" s="132"/>
      <c r="Q812" s="115"/>
      <c r="R812" s="123"/>
      <c r="S812" s="45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  <c r="DB812" s="4"/>
      <c r="DC812" s="4"/>
      <c r="DD812" s="4"/>
      <c r="DE812" s="4"/>
      <c r="DF812" s="4"/>
      <c r="DG812" s="4"/>
      <c r="DH812" s="4"/>
      <c r="DI812" s="4"/>
      <c r="DJ812" s="4"/>
      <c r="DK812" s="4"/>
      <c r="DL812" s="4"/>
      <c r="DM812" s="4"/>
      <c r="DN812" s="4"/>
      <c r="DO812" s="4"/>
      <c r="DP812" s="4"/>
      <c r="DQ812" s="4"/>
      <c r="DR812" s="4"/>
      <c r="DS812" s="4"/>
      <c r="DT812" s="4"/>
      <c r="DU812" s="4"/>
      <c r="DV812" s="4"/>
      <c r="DW812" s="4"/>
      <c r="DX812" s="4"/>
      <c r="DY812" s="4"/>
      <c r="DZ812" s="4"/>
      <c r="EA812" s="4"/>
      <c r="EB812" s="4"/>
      <c r="EC812" s="4"/>
      <c r="ED812" s="4"/>
      <c r="EE812" s="4"/>
      <c r="EF812" s="4"/>
      <c r="EG812" s="4"/>
      <c r="EH812" s="4"/>
      <c r="EI812" s="4"/>
      <c r="EJ812" s="4"/>
      <c r="EK812" s="4"/>
      <c r="EL812" s="4"/>
      <c r="EM812" s="4"/>
      <c r="EN812" s="4"/>
      <c r="EO812" s="4"/>
      <c r="EP812" s="4"/>
      <c r="EQ812" s="4"/>
      <c r="ER812" s="4"/>
      <c r="ES812" s="4"/>
      <c r="ET812" s="4"/>
      <c r="EU812" s="4"/>
      <c r="EV812" s="4"/>
      <c r="EW812" s="4"/>
      <c r="EX812" s="4"/>
      <c r="EY812" s="4"/>
      <c r="EZ812" s="4"/>
      <c r="FA812" s="4"/>
      <c r="FB812" s="4"/>
      <c r="FC812" s="4"/>
      <c r="FD812" s="4"/>
      <c r="FE812" s="4"/>
      <c r="FF812" s="4"/>
      <c r="FG812" s="4"/>
      <c r="FH812" s="4"/>
      <c r="FI812" s="4"/>
      <c r="FJ812" s="4"/>
      <c r="FK812" s="4"/>
      <c r="FL812" s="4"/>
      <c r="FM812" s="4"/>
      <c r="FN812" s="4"/>
      <c r="FO812" s="4"/>
      <c r="FP812" s="4"/>
      <c r="FQ812" s="4"/>
      <c r="FR812" s="4"/>
      <c r="FS812" s="4"/>
      <c r="FT812" s="4"/>
      <c r="FU812" s="4"/>
      <c r="FV812" s="4"/>
      <c r="FW812" s="4"/>
      <c r="FX812" s="4"/>
      <c r="FY812" s="4"/>
      <c r="FZ812" s="4"/>
      <c r="GA812" s="4"/>
      <c r="GB812" s="4"/>
      <c r="GC812" s="4"/>
      <c r="GD812" s="4"/>
      <c r="GE812" s="4"/>
      <c r="GF812" s="4"/>
      <c r="GG812" s="4"/>
      <c r="GH812" s="4"/>
      <c r="GI812" s="4"/>
      <c r="GJ812" s="4"/>
      <c r="GK812" s="4"/>
      <c r="GL812" s="4"/>
      <c r="GM812" s="4"/>
      <c r="GN812" s="4"/>
      <c r="GO812" s="4"/>
      <c r="GP812" s="4"/>
      <c r="GQ812" s="4"/>
      <c r="GR812" s="4"/>
      <c r="GS812" s="4"/>
      <c r="GT812" s="4"/>
      <c r="GU812" s="4"/>
      <c r="GV812" s="4"/>
      <c r="GW812" s="4"/>
    </row>
    <row r="813" spans="2:205" s="2" customFormat="1" ht="27" customHeight="1">
      <c r="B813" s="121" t="s">
        <v>11</v>
      </c>
      <c r="C813" s="32"/>
      <c r="D813" s="43">
        <v>27</v>
      </c>
      <c r="E813" s="124">
        <v>27</v>
      </c>
      <c r="F813" s="123"/>
      <c r="G813" s="123"/>
      <c r="H813" s="123"/>
      <c r="I813" s="45"/>
      <c r="J813" s="123"/>
      <c r="K813" s="45">
        <f t="shared" si="22"/>
        <v>0</v>
      </c>
      <c r="L813" s="130"/>
      <c r="M813" s="45"/>
      <c r="N813" s="131"/>
      <c r="O813" s="45"/>
      <c r="P813" s="132"/>
      <c r="Q813" s="115"/>
      <c r="R813" s="123"/>
      <c r="S813" s="45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  <c r="DB813" s="4"/>
      <c r="DC813" s="4"/>
      <c r="DD813" s="4"/>
      <c r="DE813" s="4"/>
      <c r="DF813" s="4"/>
      <c r="DG813" s="4"/>
      <c r="DH813" s="4"/>
      <c r="DI813" s="4"/>
      <c r="DJ813" s="4"/>
      <c r="DK813" s="4"/>
      <c r="DL813" s="4"/>
      <c r="DM813" s="4"/>
      <c r="DN813" s="4"/>
      <c r="DO813" s="4"/>
      <c r="DP813" s="4"/>
      <c r="DQ813" s="4"/>
      <c r="DR813" s="4"/>
      <c r="DS813" s="4"/>
      <c r="DT813" s="4"/>
      <c r="DU813" s="4"/>
      <c r="DV813" s="4"/>
      <c r="DW813" s="4"/>
      <c r="DX813" s="4"/>
      <c r="DY813" s="4"/>
      <c r="DZ813" s="4"/>
      <c r="EA813" s="4"/>
      <c r="EB813" s="4"/>
      <c r="EC813" s="4"/>
      <c r="ED813" s="4"/>
      <c r="EE813" s="4"/>
      <c r="EF813" s="4"/>
      <c r="EG813" s="4"/>
      <c r="EH813" s="4"/>
      <c r="EI813" s="4"/>
      <c r="EJ813" s="4"/>
      <c r="EK813" s="4"/>
      <c r="EL813" s="4"/>
      <c r="EM813" s="4"/>
      <c r="EN813" s="4"/>
      <c r="EO813" s="4"/>
      <c r="EP813" s="4"/>
      <c r="EQ813" s="4"/>
      <c r="ER813" s="4"/>
      <c r="ES813" s="4"/>
      <c r="ET813" s="4"/>
      <c r="EU813" s="4"/>
      <c r="EV813" s="4"/>
      <c r="EW813" s="4"/>
      <c r="EX813" s="4"/>
      <c r="EY813" s="4"/>
      <c r="EZ813" s="4"/>
      <c r="FA813" s="4"/>
      <c r="FB813" s="4"/>
      <c r="FC813" s="4"/>
      <c r="FD813" s="4"/>
      <c r="FE813" s="4"/>
      <c r="FF813" s="4"/>
      <c r="FG813" s="4"/>
      <c r="FH813" s="4"/>
      <c r="FI813" s="4"/>
      <c r="FJ813" s="4"/>
      <c r="FK813" s="4"/>
      <c r="FL813" s="4"/>
      <c r="FM813" s="4"/>
      <c r="FN813" s="4"/>
      <c r="FO813" s="4"/>
      <c r="FP813" s="4"/>
      <c r="FQ813" s="4"/>
      <c r="FR813" s="4"/>
      <c r="FS813" s="4"/>
      <c r="FT813" s="4"/>
      <c r="FU813" s="4"/>
      <c r="FV813" s="4"/>
      <c r="FW813" s="4"/>
      <c r="FX813" s="4"/>
      <c r="FY813" s="4"/>
      <c r="FZ813" s="4"/>
      <c r="GA813" s="4"/>
      <c r="GB813" s="4"/>
      <c r="GC813" s="4"/>
      <c r="GD813" s="4"/>
      <c r="GE813" s="4"/>
      <c r="GF813" s="4"/>
      <c r="GG813" s="4"/>
      <c r="GH813" s="4"/>
      <c r="GI813" s="4"/>
      <c r="GJ813" s="4"/>
      <c r="GK813" s="4"/>
      <c r="GL813" s="4"/>
      <c r="GM813" s="4"/>
      <c r="GN813" s="4"/>
      <c r="GO813" s="4"/>
      <c r="GP813" s="4"/>
      <c r="GQ813" s="4"/>
      <c r="GR813" s="4"/>
      <c r="GS813" s="4"/>
      <c r="GT813" s="4"/>
      <c r="GU813" s="4"/>
      <c r="GV813" s="4"/>
      <c r="GW813" s="4"/>
    </row>
    <row r="814" spans="2:205" s="2" customFormat="1" ht="27" customHeight="1">
      <c r="B814" s="121" t="s">
        <v>14</v>
      </c>
      <c r="C814" s="32"/>
      <c r="D814" s="43">
        <v>0.5</v>
      </c>
      <c r="E814" s="124">
        <v>0.5</v>
      </c>
      <c r="F814" s="123"/>
      <c r="G814" s="123"/>
      <c r="H814" s="123"/>
      <c r="I814" s="45"/>
      <c r="J814" s="123">
        <v>12</v>
      </c>
      <c r="K814" s="45">
        <f t="shared" si="22"/>
        <v>0.006</v>
      </c>
      <c r="L814" s="130"/>
      <c r="M814" s="45"/>
      <c r="N814" s="131"/>
      <c r="O814" s="45"/>
      <c r="P814" s="132"/>
      <c r="Q814" s="115"/>
      <c r="R814" s="123"/>
      <c r="S814" s="45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  <c r="DE814" s="4"/>
      <c r="DF814" s="4"/>
      <c r="DG814" s="4"/>
      <c r="DH814" s="4"/>
      <c r="DI814" s="4"/>
      <c r="DJ814" s="4"/>
      <c r="DK814" s="4"/>
      <c r="DL814" s="4"/>
      <c r="DM814" s="4"/>
      <c r="DN814" s="4"/>
      <c r="DO814" s="4"/>
      <c r="DP814" s="4"/>
      <c r="DQ814" s="4"/>
      <c r="DR814" s="4"/>
      <c r="DS814" s="4"/>
      <c r="DT814" s="4"/>
      <c r="DU814" s="4"/>
      <c r="DV814" s="4"/>
      <c r="DW814" s="4"/>
      <c r="DX814" s="4"/>
      <c r="DY814" s="4"/>
      <c r="DZ814" s="4"/>
      <c r="EA814" s="4"/>
      <c r="EB814" s="4"/>
      <c r="EC814" s="4"/>
      <c r="ED814" s="4"/>
      <c r="EE814" s="4"/>
      <c r="EF814" s="4"/>
      <c r="EG814" s="4"/>
      <c r="EH814" s="4"/>
      <c r="EI814" s="4"/>
      <c r="EJ814" s="4"/>
      <c r="EK814" s="4"/>
      <c r="EL814" s="4"/>
      <c r="EM814" s="4"/>
      <c r="EN814" s="4"/>
      <c r="EO814" s="4"/>
      <c r="EP814" s="4"/>
      <c r="EQ814" s="4"/>
      <c r="ER814" s="4"/>
      <c r="ES814" s="4"/>
      <c r="ET814" s="4"/>
      <c r="EU814" s="4"/>
      <c r="EV814" s="4"/>
      <c r="EW814" s="4"/>
      <c r="EX814" s="4"/>
      <c r="EY814" s="4"/>
      <c r="EZ814" s="4"/>
      <c r="FA814" s="4"/>
      <c r="FB814" s="4"/>
      <c r="FC814" s="4"/>
      <c r="FD814" s="4"/>
      <c r="FE814" s="4"/>
      <c r="FF814" s="4"/>
      <c r="FG814" s="4"/>
      <c r="FH814" s="4"/>
      <c r="FI814" s="4"/>
      <c r="FJ814" s="4"/>
      <c r="FK814" s="4"/>
      <c r="FL814" s="4"/>
      <c r="FM814" s="4"/>
      <c r="FN814" s="4"/>
      <c r="FO814" s="4"/>
      <c r="FP814" s="4"/>
      <c r="FQ814" s="4"/>
      <c r="FR814" s="4"/>
      <c r="FS814" s="4"/>
      <c r="FT814" s="4"/>
      <c r="FU814" s="4"/>
      <c r="FV814" s="4"/>
      <c r="FW814" s="4"/>
      <c r="FX814" s="4"/>
      <c r="FY814" s="4"/>
      <c r="FZ814" s="4"/>
      <c r="GA814" s="4"/>
      <c r="GB814" s="4"/>
      <c r="GC814" s="4"/>
      <c r="GD814" s="4"/>
      <c r="GE814" s="4"/>
      <c r="GF814" s="4"/>
      <c r="GG814" s="4"/>
      <c r="GH814" s="4"/>
      <c r="GI814" s="4"/>
      <c r="GJ814" s="4"/>
      <c r="GK814" s="4"/>
      <c r="GL814" s="4"/>
      <c r="GM814" s="4"/>
      <c r="GN814" s="4"/>
      <c r="GO814" s="4"/>
      <c r="GP814" s="4"/>
      <c r="GQ814" s="4"/>
      <c r="GR814" s="4"/>
      <c r="GS814" s="4"/>
      <c r="GT814" s="4"/>
      <c r="GU814" s="4"/>
      <c r="GV814" s="4"/>
      <c r="GW814" s="4"/>
    </row>
    <row r="815" spans="2:19" ht="31.5">
      <c r="B815" s="96" t="s">
        <v>238</v>
      </c>
      <c r="C815" s="32">
        <v>180</v>
      </c>
      <c r="D815" s="32"/>
      <c r="E815" s="32"/>
      <c r="F815" s="32">
        <v>7.1</v>
      </c>
      <c r="G815" s="32">
        <v>6</v>
      </c>
      <c r="H815" s="32">
        <v>47</v>
      </c>
      <c r="I815" s="32">
        <v>256</v>
      </c>
      <c r="J815" s="32"/>
      <c r="K815" s="32">
        <f>SUM(K816:K818)</f>
        <v>8.0081</v>
      </c>
      <c r="L815" s="33">
        <v>0</v>
      </c>
      <c r="M815" s="32">
        <v>0.07</v>
      </c>
      <c r="N815" s="47">
        <v>34</v>
      </c>
      <c r="O815" s="33">
        <v>0.1</v>
      </c>
      <c r="P815" s="74">
        <v>14.5</v>
      </c>
      <c r="Q815" s="47">
        <v>46.1</v>
      </c>
      <c r="R815" s="32">
        <v>9.7</v>
      </c>
      <c r="S815" s="32">
        <v>0.9</v>
      </c>
    </row>
    <row r="816" spans="2:19" ht="28.5" customHeight="1">
      <c r="B816" s="320" t="s">
        <v>97</v>
      </c>
      <c r="C816" s="305"/>
      <c r="D816" s="307">
        <v>63</v>
      </c>
      <c r="E816" s="307">
        <v>63</v>
      </c>
      <c r="F816" s="309"/>
      <c r="G816" s="309"/>
      <c r="H816" s="309"/>
      <c r="I816" s="309"/>
      <c r="J816" s="309">
        <v>54.7</v>
      </c>
      <c r="K816" s="309">
        <f>J816*D816/1000</f>
        <v>3.4461000000000004</v>
      </c>
      <c r="L816" s="309"/>
      <c r="M816" s="309"/>
      <c r="N816" s="309"/>
      <c r="O816" s="309"/>
      <c r="P816" s="321"/>
      <c r="Q816" s="321"/>
      <c r="R816" s="309"/>
      <c r="S816" s="309"/>
    </row>
    <row r="817" spans="2:19" ht="21" customHeight="1">
      <c r="B817" s="322" t="s">
        <v>49</v>
      </c>
      <c r="C817" s="305"/>
      <c r="D817" s="307">
        <v>7</v>
      </c>
      <c r="E817" s="307">
        <v>7</v>
      </c>
      <c r="F817" s="309"/>
      <c r="G817" s="309"/>
      <c r="H817" s="309"/>
      <c r="I817" s="309"/>
      <c r="J817" s="309">
        <v>650</v>
      </c>
      <c r="K817" s="309">
        <f>J817*D817/1000</f>
        <v>4.55</v>
      </c>
      <c r="L817" s="309"/>
      <c r="M817" s="309"/>
      <c r="N817" s="309"/>
      <c r="O817" s="309"/>
      <c r="P817" s="321"/>
      <c r="Q817" s="321"/>
      <c r="R817" s="309"/>
      <c r="S817" s="309"/>
    </row>
    <row r="818" spans="2:19" ht="21.75" customHeight="1">
      <c r="B818" s="310" t="s">
        <v>14</v>
      </c>
      <c r="C818" s="14"/>
      <c r="D818" s="25">
        <v>1</v>
      </c>
      <c r="E818" s="25">
        <v>1</v>
      </c>
      <c r="F818" s="13"/>
      <c r="G818" s="13"/>
      <c r="H818" s="13"/>
      <c r="I818" s="13"/>
      <c r="J818" s="13">
        <v>12</v>
      </c>
      <c r="K818" s="309">
        <f>J818*D818/1000</f>
        <v>0.012</v>
      </c>
      <c r="L818" s="13"/>
      <c r="M818" s="13"/>
      <c r="N818" s="13"/>
      <c r="O818" s="13"/>
      <c r="P818" s="311"/>
      <c r="Q818" s="311"/>
      <c r="R818" s="13"/>
      <c r="S818" s="13"/>
    </row>
    <row r="819" spans="2:205" s="12" customFormat="1" ht="35.25" customHeight="1">
      <c r="B819" s="107" t="s">
        <v>344</v>
      </c>
      <c r="C819" s="26">
        <v>200</v>
      </c>
      <c r="D819" s="26"/>
      <c r="E819" s="26"/>
      <c r="F819" s="27">
        <v>0.18</v>
      </c>
      <c r="G819" s="27">
        <v>0.18</v>
      </c>
      <c r="H819" s="27">
        <v>13.4</v>
      </c>
      <c r="I819" s="26">
        <v>57</v>
      </c>
      <c r="J819" s="26"/>
      <c r="K819" s="50">
        <f>SUM(K820:K822)</f>
        <v>6.3368</v>
      </c>
      <c r="L819" s="27">
        <v>1.6</v>
      </c>
      <c r="M819" s="27">
        <v>0.01</v>
      </c>
      <c r="N819" s="27">
        <v>0</v>
      </c>
      <c r="O819" s="27">
        <v>0.08</v>
      </c>
      <c r="P819" s="27">
        <v>6.79</v>
      </c>
      <c r="Q819" s="27">
        <v>0.91</v>
      </c>
      <c r="R819" s="27">
        <v>3.4</v>
      </c>
      <c r="S819" s="27">
        <v>0.91</v>
      </c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  <c r="AI819" s="11"/>
      <c r="AJ819" s="11"/>
      <c r="AK819" s="11"/>
      <c r="AL819" s="11"/>
      <c r="AM819" s="11"/>
      <c r="AN819" s="11"/>
      <c r="AO819" s="11"/>
      <c r="AP819" s="11"/>
      <c r="AQ819" s="11"/>
      <c r="AR819" s="11"/>
      <c r="AS819" s="11"/>
      <c r="AT819" s="11"/>
      <c r="AU819" s="11"/>
      <c r="AV819" s="11"/>
      <c r="AW819" s="11"/>
      <c r="AX819" s="11"/>
      <c r="AY819" s="11"/>
      <c r="AZ819" s="11"/>
      <c r="BA819" s="11"/>
      <c r="BB819" s="11"/>
      <c r="BC819" s="11"/>
      <c r="BD819" s="11"/>
      <c r="BE819" s="11"/>
      <c r="BF819" s="11"/>
      <c r="BG819" s="11"/>
      <c r="BH819" s="11"/>
      <c r="BI819" s="11"/>
      <c r="BJ819" s="11"/>
      <c r="BK819" s="11"/>
      <c r="BL819" s="11"/>
      <c r="BM819" s="11"/>
      <c r="BN819" s="11"/>
      <c r="BO819" s="11"/>
      <c r="BP819" s="11"/>
      <c r="BQ819" s="11"/>
      <c r="BR819" s="11"/>
      <c r="BS819" s="11"/>
      <c r="BT819" s="11"/>
      <c r="BU819" s="11"/>
      <c r="BV819" s="11"/>
      <c r="BW819" s="11"/>
      <c r="BX819" s="11"/>
      <c r="BY819" s="11"/>
      <c r="BZ819" s="11"/>
      <c r="CA819" s="11"/>
      <c r="CB819" s="11"/>
      <c r="CC819" s="11"/>
      <c r="CD819" s="11"/>
      <c r="CE819" s="11"/>
      <c r="CF819" s="11"/>
      <c r="CG819" s="11"/>
      <c r="CH819" s="11"/>
      <c r="CI819" s="11"/>
      <c r="CJ819" s="11"/>
      <c r="CK819" s="11"/>
      <c r="CL819" s="11"/>
      <c r="CM819" s="11"/>
      <c r="CN819" s="11"/>
      <c r="CO819" s="11"/>
      <c r="CP819" s="11"/>
      <c r="CQ819" s="11"/>
      <c r="CR819" s="11"/>
      <c r="CS819" s="11"/>
      <c r="CT819" s="11"/>
      <c r="CU819" s="11"/>
      <c r="CV819" s="11"/>
      <c r="CW819" s="11"/>
      <c r="CX819" s="11"/>
      <c r="CY819" s="11"/>
      <c r="CZ819" s="11"/>
      <c r="DA819" s="11"/>
      <c r="DB819" s="11"/>
      <c r="DC819" s="11"/>
      <c r="DD819" s="11"/>
      <c r="DE819" s="11"/>
      <c r="DF819" s="11"/>
      <c r="DG819" s="11"/>
      <c r="DH819" s="11"/>
      <c r="DI819" s="11"/>
      <c r="DJ819" s="11"/>
      <c r="DK819" s="11"/>
      <c r="DL819" s="11"/>
      <c r="DM819" s="11"/>
      <c r="DN819" s="11"/>
      <c r="DO819" s="11"/>
      <c r="DP819" s="11"/>
      <c r="DQ819" s="11"/>
      <c r="DR819" s="11"/>
      <c r="DS819" s="11"/>
      <c r="DT819" s="11"/>
      <c r="DU819" s="11"/>
      <c r="DV819" s="11"/>
      <c r="DW819" s="11"/>
      <c r="DX819" s="11"/>
      <c r="DY819" s="11"/>
      <c r="DZ819" s="11"/>
      <c r="EA819" s="11"/>
      <c r="EB819" s="11"/>
      <c r="EC819" s="11"/>
      <c r="ED819" s="11"/>
      <c r="EE819" s="11"/>
      <c r="EF819" s="11"/>
      <c r="EG819" s="11"/>
      <c r="EH819" s="11"/>
      <c r="EI819" s="11"/>
      <c r="EJ819" s="11"/>
      <c r="EK819" s="11"/>
      <c r="EL819" s="11"/>
      <c r="EM819" s="11"/>
      <c r="EN819" s="11"/>
      <c r="EO819" s="11"/>
      <c r="EP819" s="11"/>
      <c r="EQ819" s="11"/>
      <c r="ER819" s="11"/>
      <c r="ES819" s="11"/>
      <c r="ET819" s="11"/>
      <c r="EU819" s="11"/>
      <c r="EV819" s="11"/>
      <c r="EW819" s="11"/>
      <c r="EX819" s="11"/>
      <c r="EY819" s="11"/>
      <c r="EZ819" s="11"/>
      <c r="FA819" s="11"/>
      <c r="FB819" s="11"/>
      <c r="FC819" s="11"/>
      <c r="FD819" s="11"/>
      <c r="FE819" s="11"/>
      <c r="FF819" s="11"/>
      <c r="FG819" s="11"/>
      <c r="FH819" s="11"/>
      <c r="FI819" s="11"/>
      <c r="FJ819" s="11"/>
      <c r="FK819" s="11"/>
      <c r="FL819" s="11"/>
      <c r="FM819" s="11"/>
      <c r="FN819" s="11"/>
      <c r="FO819" s="11"/>
      <c r="FP819" s="11"/>
      <c r="FQ819" s="11"/>
      <c r="FR819" s="11"/>
      <c r="FS819" s="11"/>
      <c r="FT819" s="11"/>
      <c r="FU819" s="11"/>
      <c r="FV819" s="11"/>
      <c r="FW819" s="11"/>
      <c r="FX819" s="11"/>
      <c r="FY819" s="11"/>
      <c r="FZ819" s="11"/>
      <c r="GA819" s="11"/>
      <c r="GB819" s="11"/>
      <c r="GC819" s="11"/>
      <c r="GD819" s="11"/>
      <c r="GE819" s="11"/>
      <c r="GF819" s="11"/>
      <c r="GG819" s="11"/>
      <c r="GH819" s="11"/>
      <c r="GI819" s="11"/>
      <c r="GJ819" s="11"/>
      <c r="GK819" s="11"/>
      <c r="GL819" s="11"/>
      <c r="GM819" s="11"/>
      <c r="GN819" s="11"/>
      <c r="GO819" s="11"/>
      <c r="GP819" s="11"/>
      <c r="GQ819" s="11"/>
      <c r="GR819" s="11"/>
      <c r="GS819" s="11"/>
      <c r="GT819" s="11"/>
      <c r="GU819" s="11"/>
      <c r="GV819" s="11"/>
      <c r="GW819" s="11"/>
    </row>
    <row r="820" spans="2:205" s="37" customFormat="1" ht="27.75" customHeight="1">
      <c r="B820" s="98" t="s">
        <v>103</v>
      </c>
      <c r="C820" s="29"/>
      <c r="D820" s="28">
        <v>50</v>
      </c>
      <c r="E820" s="28">
        <v>45</v>
      </c>
      <c r="F820" s="29"/>
      <c r="G820" s="29"/>
      <c r="H820" s="29"/>
      <c r="I820" s="29"/>
      <c r="J820" s="29">
        <v>110.5</v>
      </c>
      <c r="K820" s="45">
        <f>J820*D820/1000</f>
        <v>5.525</v>
      </c>
      <c r="L820" s="29"/>
      <c r="M820" s="29"/>
      <c r="N820" s="29"/>
      <c r="O820" s="29"/>
      <c r="P820" s="29"/>
      <c r="Q820" s="29"/>
      <c r="R820" s="29"/>
      <c r="S820" s="29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  <c r="EP820" s="1"/>
      <c r="EQ820" s="1"/>
      <c r="ER820" s="1"/>
      <c r="ES820" s="1"/>
      <c r="ET820" s="1"/>
      <c r="EU820" s="1"/>
      <c r="EV820" s="1"/>
      <c r="EW820" s="1"/>
      <c r="EX820" s="1"/>
      <c r="EY820" s="1"/>
      <c r="EZ820" s="1"/>
      <c r="FA820" s="1"/>
      <c r="FB820" s="1"/>
      <c r="FC820" s="1"/>
      <c r="FD820" s="1"/>
      <c r="FE820" s="1"/>
      <c r="FF820" s="1"/>
      <c r="FG820" s="1"/>
      <c r="FH820" s="1"/>
      <c r="FI820" s="1"/>
      <c r="FJ820" s="1"/>
      <c r="FK820" s="1"/>
      <c r="FL820" s="1"/>
      <c r="FM820" s="1"/>
      <c r="FN820" s="1"/>
      <c r="FO820" s="1"/>
      <c r="FP820" s="1"/>
      <c r="FQ820" s="1"/>
      <c r="FR820" s="1"/>
      <c r="FS820" s="1"/>
      <c r="FT820" s="1"/>
      <c r="FU820" s="1"/>
      <c r="FV820" s="1"/>
      <c r="FW820" s="1"/>
      <c r="FX820" s="1"/>
      <c r="FY820" s="1"/>
      <c r="FZ820" s="1"/>
      <c r="GA820" s="1"/>
      <c r="GB820" s="1"/>
      <c r="GC820" s="1"/>
      <c r="GD820" s="1"/>
      <c r="GE820" s="1"/>
      <c r="GF820" s="1"/>
      <c r="GG820" s="1"/>
      <c r="GH820" s="1"/>
      <c r="GI820" s="1"/>
      <c r="GJ820" s="1"/>
      <c r="GK820" s="1"/>
      <c r="GL820" s="1"/>
      <c r="GM820" s="1"/>
      <c r="GN820" s="1"/>
      <c r="GO820" s="1"/>
      <c r="GP820" s="1"/>
      <c r="GQ820" s="1"/>
      <c r="GR820" s="1"/>
      <c r="GS820" s="1"/>
      <c r="GT820" s="1"/>
      <c r="GU820" s="1"/>
      <c r="GV820" s="1"/>
      <c r="GW820" s="1"/>
    </row>
    <row r="821" spans="2:205" s="37" customFormat="1" ht="19.5" customHeight="1">
      <c r="B821" s="98" t="s">
        <v>53</v>
      </c>
      <c r="C821" s="29"/>
      <c r="D821" s="28">
        <v>9</v>
      </c>
      <c r="E821" s="28">
        <v>9</v>
      </c>
      <c r="F821" s="29"/>
      <c r="G821" s="29"/>
      <c r="H821" s="29"/>
      <c r="I821" s="29"/>
      <c r="J821" s="29">
        <v>90.2</v>
      </c>
      <c r="K821" s="45">
        <f>J821*D821/1000</f>
        <v>0.8118000000000001</v>
      </c>
      <c r="L821" s="29"/>
      <c r="M821" s="29"/>
      <c r="N821" s="29"/>
      <c r="O821" s="29"/>
      <c r="P821" s="29"/>
      <c r="Q821" s="29"/>
      <c r="R821" s="29"/>
      <c r="S821" s="29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  <c r="EN821" s="1"/>
      <c r="EO821" s="1"/>
      <c r="EP821" s="1"/>
      <c r="EQ821" s="1"/>
      <c r="ER821" s="1"/>
      <c r="ES821" s="1"/>
      <c r="ET821" s="1"/>
      <c r="EU821" s="1"/>
      <c r="EV821" s="1"/>
      <c r="EW821" s="1"/>
      <c r="EX821" s="1"/>
      <c r="EY821" s="1"/>
      <c r="EZ821" s="1"/>
      <c r="FA821" s="1"/>
      <c r="FB821" s="1"/>
      <c r="FC821" s="1"/>
      <c r="FD821" s="1"/>
      <c r="FE821" s="1"/>
      <c r="FF821" s="1"/>
      <c r="FG821" s="1"/>
      <c r="FH821" s="1"/>
      <c r="FI821" s="1"/>
      <c r="FJ821" s="1"/>
      <c r="FK821" s="1"/>
      <c r="FL821" s="1"/>
      <c r="FM821" s="1"/>
      <c r="FN821" s="1"/>
      <c r="FO821" s="1"/>
      <c r="FP821" s="1"/>
      <c r="FQ821" s="1"/>
      <c r="FR821" s="1"/>
      <c r="FS821" s="1"/>
      <c r="FT821" s="1"/>
      <c r="FU821" s="1"/>
      <c r="FV821" s="1"/>
      <c r="FW821" s="1"/>
      <c r="FX821" s="1"/>
      <c r="FY821" s="1"/>
      <c r="FZ821" s="1"/>
      <c r="GA821" s="1"/>
      <c r="GB821" s="1"/>
      <c r="GC821" s="1"/>
      <c r="GD821" s="1"/>
      <c r="GE821" s="1"/>
      <c r="GF821" s="1"/>
      <c r="GG821" s="1"/>
      <c r="GH821" s="1"/>
      <c r="GI821" s="1"/>
      <c r="GJ821" s="1"/>
      <c r="GK821" s="1"/>
      <c r="GL821" s="1"/>
      <c r="GM821" s="1"/>
      <c r="GN821" s="1"/>
      <c r="GO821" s="1"/>
      <c r="GP821" s="1"/>
      <c r="GQ821" s="1"/>
      <c r="GR821" s="1"/>
      <c r="GS821" s="1"/>
      <c r="GT821" s="1"/>
      <c r="GU821" s="1"/>
      <c r="GV821" s="1"/>
      <c r="GW821" s="1"/>
    </row>
    <row r="822" spans="2:205" s="37" customFormat="1" ht="24.75" customHeight="1">
      <c r="B822" s="98" t="s">
        <v>45</v>
      </c>
      <c r="C822" s="29"/>
      <c r="D822" s="28">
        <v>178</v>
      </c>
      <c r="E822" s="28">
        <v>178</v>
      </c>
      <c r="F822" s="29"/>
      <c r="G822" s="29"/>
      <c r="H822" s="29"/>
      <c r="I822" s="29"/>
      <c r="J822" s="29"/>
      <c r="K822" s="45">
        <f>J822*D822/1000</f>
        <v>0</v>
      </c>
      <c r="L822" s="29"/>
      <c r="M822" s="29"/>
      <c r="N822" s="29"/>
      <c r="O822" s="29"/>
      <c r="P822" s="29"/>
      <c r="Q822" s="29"/>
      <c r="R822" s="29"/>
      <c r="S822" s="29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  <c r="EN822" s="1"/>
      <c r="EO822" s="1"/>
      <c r="EP822" s="1"/>
      <c r="EQ822" s="1"/>
      <c r="ER822" s="1"/>
      <c r="ES822" s="1"/>
      <c r="ET822" s="1"/>
      <c r="EU822" s="1"/>
      <c r="EV822" s="1"/>
      <c r="EW822" s="1"/>
      <c r="EX822" s="1"/>
      <c r="EY822" s="1"/>
      <c r="EZ822" s="1"/>
      <c r="FA822" s="1"/>
      <c r="FB822" s="1"/>
      <c r="FC822" s="1"/>
      <c r="FD822" s="1"/>
      <c r="FE822" s="1"/>
      <c r="FF822" s="1"/>
      <c r="FG822" s="1"/>
      <c r="FH822" s="1"/>
      <c r="FI822" s="1"/>
      <c r="FJ822" s="1"/>
      <c r="FK822" s="1"/>
      <c r="FL822" s="1"/>
      <c r="FM822" s="1"/>
      <c r="FN822" s="1"/>
      <c r="FO822" s="1"/>
      <c r="FP822" s="1"/>
      <c r="FQ822" s="1"/>
      <c r="FR822" s="1"/>
      <c r="FS822" s="1"/>
      <c r="FT822" s="1"/>
      <c r="FU822" s="1"/>
      <c r="FV822" s="1"/>
      <c r="FW822" s="1"/>
      <c r="FX822" s="1"/>
      <c r="FY822" s="1"/>
      <c r="FZ822" s="1"/>
      <c r="GA822" s="1"/>
      <c r="GB822" s="1"/>
      <c r="GC822" s="1"/>
      <c r="GD822" s="1"/>
      <c r="GE822" s="1"/>
      <c r="GF822" s="1"/>
      <c r="GG822" s="1"/>
      <c r="GH822" s="1"/>
      <c r="GI822" s="1"/>
      <c r="GJ822" s="1"/>
      <c r="GK822" s="1"/>
      <c r="GL822" s="1"/>
      <c r="GM822" s="1"/>
      <c r="GN822" s="1"/>
      <c r="GO822" s="1"/>
      <c r="GP822" s="1"/>
      <c r="GQ822" s="1"/>
      <c r="GR822" s="1"/>
      <c r="GS822" s="1"/>
      <c r="GT822" s="1"/>
      <c r="GU822" s="1"/>
      <c r="GV822" s="1"/>
      <c r="GW822" s="1"/>
    </row>
    <row r="823" spans="2:19" s="35" customFormat="1" ht="24.75" customHeight="1">
      <c r="B823" s="86" t="s">
        <v>165</v>
      </c>
      <c r="C823" s="53">
        <v>40</v>
      </c>
      <c r="D823" s="53"/>
      <c r="E823" s="53"/>
      <c r="F823" s="54">
        <v>3.16</v>
      </c>
      <c r="G823" s="54">
        <v>0.4</v>
      </c>
      <c r="H823" s="54">
        <v>19.4</v>
      </c>
      <c r="I823" s="55">
        <v>95</v>
      </c>
      <c r="J823" s="55">
        <v>58</v>
      </c>
      <c r="K823" s="32">
        <f>J823*C823/1000</f>
        <v>2.32</v>
      </c>
      <c r="L823" s="42">
        <v>0</v>
      </c>
      <c r="M823" s="32">
        <v>0.05</v>
      </c>
      <c r="N823" s="78">
        <v>0</v>
      </c>
      <c r="O823" s="32">
        <v>0.5</v>
      </c>
      <c r="P823" s="74">
        <v>9.2</v>
      </c>
      <c r="Q823" s="47">
        <v>35.7</v>
      </c>
      <c r="R823" s="55">
        <v>13.2</v>
      </c>
      <c r="S823" s="32">
        <v>0.8</v>
      </c>
    </row>
    <row r="824" spans="2:19" s="44" customFormat="1" ht="32.25" customHeight="1">
      <c r="B824" s="87" t="s">
        <v>392</v>
      </c>
      <c r="C824" s="32">
        <v>20</v>
      </c>
      <c r="D824" s="43"/>
      <c r="E824" s="43"/>
      <c r="F824" s="32">
        <v>1.4</v>
      </c>
      <c r="G824" s="32">
        <v>0.24</v>
      </c>
      <c r="H824" s="32">
        <v>7.8</v>
      </c>
      <c r="I824" s="69">
        <v>40</v>
      </c>
      <c r="J824" s="32">
        <v>57</v>
      </c>
      <c r="K824" s="32">
        <f>J824*C824/1000</f>
        <v>1.14</v>
      </c>
      <c r="L824" s="42">
        <v>0</v>
      </c>
      <c r="M824" s="32">
        <v>0.04</v>
      </c>
      <c r="N824" s="78">
        <v>0</v>
      </c>
      <c r="O824" s="32">
        <v>0.28</v>
      </c>
      <c r="P824" s="74">
        <v>5.8</v>
      </c>
      <c r="Q824" s="47">
        <v>30</v>
      </c>
      <c r="R824" s="33">
        <v>9.4</v>
      </c>
      <c r="S824" s="32">
        <v>0.78</v>
      </c>
    </row>
    <row r="825" spans="1:20" s="5" customFormat="1" ht="23.25" customHeight="1">
      <c r="A825" s="432" t="s">
        <v>395</v>
      </c>
      <c r="B825" s="274"/>
      <c r="C825" s="434">
        <v>610</v>
      </c>
      <c r="D825" s="434"/>
      <c r="E825" s="435"/>
      <c r="F825" s="469">
        <f>SUM(F771+F775+F815+F819+F823+F824)</f>
        <v>27.84</v>
      </c>
      <c r="G825" s="469">
        <f>SUM(G771+G775+G815+G819+G823+G824)</f>
        <v>27.519999999999996</v>
      </c>
      <c r="H825" s="469">
        <f>SUM(H771+H775+H815+H819+H823+H824)</f>
        <v>105.60000000000001</v>
      </c>
      <c r="I825" s="469">
        <f>SUM(I771+I775+I815+I819+I823+I824)</f>
        <v>749</v>
      </c>
      <c r="J825" s="469" t="e">
        <f>SUM(#REF!+#REF!+J775+J815+J819+J823+J824)</f>
        <v>#REF!</v>
      </c>
      <c r="K825" s="469" t="e">
        <f>SUM(#REF!+#REF!+K775+K815+K819+K823+K824)</f>
        <v>#REF!</v>
      </c>
      <c r="L825" s="469" t="e">
        <f>SUM(#REF!+#REF!+L775+L815+L819+L823+L824)</f>
        <v>#REF!</v>
      </c>
      <c r="M825" s="469" t="e">
        <f>SUM(#REF!+#REF!+M775+M815+M819+M823+M824)</f>
        <v>#REF!</v>
      </c>
      <c r="N825" s="469" t="e">
        <f>SUM(#REF!+#REF!+N775+N815+N819+N823+N824)</f>
        <v>#REF!</v>
      </c>
      <c r="O825" s="469" t="e">
        <f>SUM(#REF!+#REF!+O775+O815+O819+O823+O824)</f>
        <v>#REF!</v>
      </c>
      <c r="P825" s="469" t="e">
        <f>SUM(#REF!+#REF!+P775+P815+P819+P823+P824)</f>
        <v>#REF!</v>
      </c>
      <c r="Q825" s="469" t="e">
        <f>SUM(#REF!+#REF!+Q775+Q815+Q819+Q823+Q824)</f>
        <v>#REF!</v>
      </c>
      <c r="R825" s="469" t="e">
        <f>SUM(#REF!+#REF!+R775+R815+R819+R823+R824)</f>
        <v>#REF!</v>
      </c>
      <c r="S825" s="469" t="e">
        <f>SUM(#REF!+#REF!+S775+S815+S819+S823+S824)</f>
        <v>#REF!</v>
      </c>
      <c r="T825" s="437"/>
    </row>
    <row r="826" spans="1:20" ht="36" customHeight="1">
      <c r="A826" s="571"/>
      <c r="B826" s="572"/>
      <c r="C826" s="573"/>
      <c r="D826" s="574"/>
      <c r="E826" s="574"/>
      <c r="F826" s="574"/>
      <c r="G826" s="574"/>
      <c r="H826" s="574"/>
      <c r="I826" s="575"/>
      <c r="J826" s="267"/>
      <c r="K826" s="267"/>
      <c r="L826" s="268" t="s">
        <v>63</v>
      </c>
      <c r="M826" s="269"/>
      <c r="N826" s="269"/>
      <c r="O826" s="269"/>
      <c r="P826" s="269"/>
      <c r="Q826" s="269"/>
      <c r="R826" s="269"/>
      <c r="S826" s="270"/>
      <c r="T826" s="243"/>
    </row>
    <row r="827" spans="1:20" ht="19.5" customHeight="1">
      <c r="A827" s="608" t="s">
        <v>193</v>
      </c>
      <c r="B827" s="610" t="s">
        <v>54</v>
      </c>
      <c r="C827" s="576"/>
      <c r="D827" s="577"/>
      <c r="E827" s="578"/>
      <c r="F827" s="612" t="s">
        <v>194</v>
      </c>
      <c r="G827" s="613"/>
      <c r="H827" s="614"/>
      <c r="I827" s="615" t="s">
        <v>60</v>
      </c>
      <c r="J827" s="271"/>
      <c r="K827" s="271"/>
      <c r="L827" s="605" t="s">
        <v>64</v>
      </c>
      <c r="M827" s="606"/>
      <c r="N827" s="606"/>
      <c r="O827" s="606"/>
      <c r="P827" s="606" t="s">
        <v>65</v>
      </c>
      <c r="Q827" s="606"/>
      <c r="R827" s="606"/>
      <c r="S827" s="607"/>
      <c r="T827" s="243"/>
    </row>
    <row r="828" spans="1:20" ht="42" customHeight="1">
      <c r="A828" s="609"/>
      <c r="B828" s="611"/>
      <c r="C828" s="579" t="s">
        <v>195</v>
      </c>
      <c r="D828" s="580" t="s">
        <v>55</v>
      </c>
      <c r="E828" s="580" t="s">
        <v>56</v>
      </c>
      <c r="F828" s="581" t="s">
        <v>57</v>
      </c>
      <c r="G828" s="581" t="s">
        <v>58</v>
      </c>
      <c r="H828" s="582" t="s">
        <v>59</v>
      </c>
      <c r="I828" s="616"/>
      <c r="J828" s="272" t="s">
        <v>61</v>
      </c>
      <c r="K828" s="273" t="s">
        <v>62</v>
      </c>
      <c r="L828" s="274" t="s">
        <v>66</v>
      </c>
      <c r="M828" s="274" t="s">
        <v>67</v>
      </c>
      <c r="N828" s="274" t="s">
        <v>68</v>
      </c>
      <c r="O828" s="274" t="s">
        <v>69</v>
      </c>
      <c r="P828" s="274" t="s">
        <v>70</v>
      </c>
      <c r="Q828" s="274" t="s">
        <v>71</v>
      </c>
      <c r="R828" s="274" t="s">
        <v>72</v>
      </c>
      <c r="S828" s="275" t="s">
        <v>73</v>
      </c>
      <c r="T828" s="244"/>
    </row>
    <row r="829" spans="1:20" ht="27.75" customHeight="1">
      <c r="A829" s="253" t="s">
        <v>259</v>
      </c>
      <c r="B829" s="254"/>
      <c r="C829" s="255"/>
      <c r="D829" s="256"/>
      <c r="E829" s="253"/>
      <c r="F829" s="257"/>
      <c r="G829" s="258"/>
      <c r="H829" s="258"/>
      <c r="I829" s="258"/>
      <c r="J829" s="302"/>
      <c r="K829" s="303"/>
      <c r="L829" s="263"/>
      <c r="M829" s="263"/>
      <c r="N829" s="263"/>
      <c r="O829" s="263"/>
      <c r="P829" s="263"/>
      <c r="Q829" s="263"/>
      <c r="R829" s="263"/>
      <c r="S829" s="264"/>
      <c r="T829" s="244"/>
    </row>
    <row r="830" spans="1:19" s="35" customFormat="1" ht="21" customHeight="1">
      <c r="A830" s="245" t="s">
        <v>400</v>
      </c>
      <c r="B830" s="265"/>
      <c r="C830" s="246"/>
      <c r="D830" s="246"/>
      <c r="E830" s="247"/>
      <c r="F830" s="71"/>
      <c r="G830" s="71"/>
      <c r="H830" s="71"/>
      <c r="I830" s="95"/>
      <c r="J830" s="71"/>
      <c r="K830" s="71"/>
      <c r="L830" s="71"/>
      <c r="M830" s="71"/>
      <c r="N830" s="71"/>
      <c r="O830" s="71"/>
      <c r="P830" s="95"/>
      <c r="Q830" s="71"/>
      <c r="R830" s="71"/>
      <c r="S830" s="71"/>
    </row>
    <row r="831" spans="2:24" s="48" customFormat="1" ht="42" customHeight="1">
      <c r="B831" s="97" t="s">
        <v>381</v>
      </c>
      <c r="C831" s="34">
        <v>40</v>
      </c>
      <c r="D831" s="92"/>
      <c r="E831" s="93"/>
      <c r="F831" s="42">
        <v>0.7</v>
      </c>
      <c r="G831" s="42">
        <v>2.2</v>
      </c>
      <c r="H831" s="42">
        <v>1.8</v>
      </c>
      <c r="I831" s="78">
        <v>30</v>
      </c>
      <c r="J831" s="42"/>
      <c r="K831" s="42">
        <f>SUM(K832:K834)</f>
        <v>12.195079999999999</v>
      </c>
      <c r="L831" s="42">
        <v>3.8</v>
      </c>
      <c r="M831" s="42">
        <v>0.06</v>
      </c>
      <c r="N831" s="78">
        <v>2000</v>
      </c>
      <c r="O831" s="42">
        <v>0.4</v>
      </c>
      <c r="P831" s="74">
        <v>27</v>
      </c>
      <c r="Q831" s="74">
        <v>51</v>
      </c>
      <c r="R831" s="42">
        <v>34</v>
      </c>
      <c r="S831" s="42">
        <v>0.66</v>
      </c>
      <c r="T831" s="603"/>
      <c r="U831" s="604"/>
      <c r="V831" s="604"/>
      <c r="W831" s="604"/>
      <c r="X831" s="604"/>
    </row>
    <row r="832" spans="2:19" s="20" customFormat="1" ht="35.25" customHeight="1">
      <c r="B832" s="108" t="s">
        <v>340</v>
      </c>
      <c r="C832" s="23"/>
      <c r="D832" s="83">
        <v>47.5</v>
      </c>
      <c r="E832" s="40">
        <v>38</v>
      </c>
      <c r="F832" s="24"/>
      <c r="G832" s="24"/>
      <c r="H832" s="24"/>
      <c r="I832" s="24"/>
      <c r="J832" s="358">
        <v>251.2</v>
      </c>
      <c r="K832" s="358">
        <f>J832*D832/1000</f>
        <v>11.932</v>
      </c>
      <c r="L832" s="24"/>
      <c r="M832" s="24"/>
      <c r="N832" s="79"/>
      <c r="O832" s="24"/>
      <c r="P832" s="36"/>
      <c r="Q832" s="36"/>
      <c r="R832" s="24"/>
      <c r="S832" s="24"/>
    </row>
    <row r="833" spans="2:19" s="20" customFormat="1" ht="35.25" customHeight="1">
      <c r="B833" s="88" t="s">
        <v>48</v>
      </c>
      <c r="C833" s="23"/>
      <c r="D833" s="83">
        <v>2.2</v>
      </c>
      <c r="E833" s="40">
        <v>2.2</v>
      </c>
      <c r="F833" s="24"/>
      <c r="G833" s="24"/>
      <c r="H833" s="24"/>
      <c r="I833" s="24"/>
      <c r="J833" s="358">
        <v>117.4</v>
      </c>
      <c r="K833" s="358">
        <f>J833*D833/1000</f>
        <v>0.25828</v>
      </c>
      <c r="L833" s="24"/>
      <c r="M833" s="24"/>
      <c r="N833" s="79"/>
      <c r="O833" s="24"/>
      <c r="P833" s="36"/>
      <c r="Q833" s="36"/>
      <c r="R833" s="24"/>
      <c r="S833" s="24"/>
    </row>
    <row r="834" spans="2:19" s="20" customFormat="1" ht="28.5" customHeight="1">
      <c r="B834" s="88" t="s">
        <v>14</v>
      </c>
      <c r="C834" s="23"/>
      <c r="D834" s="83">
        <v>0.4</v>
      </c>
      <c r="E834" s="40">
        <v>0.4</v>
      </c>
      <c r="F834" s="24"/>
      <c r="G834" s="24"/>
      <c r="H834" s="24"/>
      <c r="I834" s="24"/>
      <c r="J834" s="358">
        <v>12</v>
      </c>
      <c r="K834" s="358">
        <f>J834*D834/1000</f>
        <v>0.0048000000000000004</v>
      </c>
      <c r="L834" s="24"/>
      <c r="M834" s="24"/>
      <c r="N834" s="79"/>
      <c r="O834" s="24"/>
      <c r="P834" s="36"/>
      <c r="Q834" s="36"/>
      <c r="R834" s="24"/>
      <c r="S834" s="24"/>
    </row>
    <row r="835" spans="2:19" s="9" customFormat="1" ht="41.25" customHeight="1">
      <c r="B835" s="89" t="s">
        <v>386</v>
      </c>
      <c r="C835" s="26">
        <v>30</v>
      </c>
      <c r="D835" s="26"/>
      <c r="E835" s="26"/>
      <c r="F835" s="26">
        <v>0.9</v>
      </c>
      <c r="G835" s="26">
        <v>0.06</v>
      </c>
      <c r="H835" s="26">
        <v>1.95</v>
      </c>
      <c r="I835" s="26">
        <v>12</v>
      </c>
      <c r="J835" s="26"/>
      <c r="K835" s="27">
        <f>K836</f>
        <v>5.541300000000001</v>
      </c>
      <c r="L835" s="27">
        <v>80</v>
      </c>
      <c r="M835" s="24">
        <v>0.3</v>
      </c>
      <c r="N835" s="27">
        <v>0</v>
      </c>
      <c r="O835" s="26">
        <v>0.3</v>
      </c>
      <c r="P835" s="26">
        <v>34</v>
      </c>
      <c r="Q835" s="26">
        <v>165</v>
      </c>
      <c r="R835" s="26">
        <v>34</v>
      </c>
      <c r="S835" s="26">
        <v>0.66</v>
      </c>
    </row>
    <row r="836" spans="1:19" s="1" customFormat="1" ht="18.75" customHeight="1">
      <c r="A836" s="591"/>
      <c r="B836" s="298" t="s">
        <v>33</v>
      </c>
      <c r="C836" s="26"/>
      <c r="D836" s="28">
        <v>47</v>
      </c>
      <c r="E836" s="28">
        <v>30</v>
      </c>
      <c r="F836" s="28"/>
      <c r="G836" s="28"/>
      <c r="H836" s="28"/>
      <c r="I836" s="28"/>
      <c r="J836" s="28">
        <v>117.9</v>
      </c>
      <c r="K836" s="39">
        <f>J836*D836/1000</f>
        <v>5.541300000000001</v>
      </c>
      <c r="L836" s="29"/>
      <c r="M836" s="29"/>
      <c r="N836" s="29"/>
      <c r="O836" s="29"/>
      <c r="P836" s="29"/>
      <c r="Q836" s="29"/>
      <c r="R836" s="29"/>
      <c r="S836" s="29"/>
    </row>
    <row r="837" spans="1:24" s="541" customFormat="1" ht="32.25" customHeight="1">
      <c r="A837" s="507"/>
      <c r="B837" s="550" t="s">
        <v>365</v>
      </c>
      <c r="C837" s="551">
        <v>100</v>
      </c>
      <c r="D837" s="552"/>
      <c r="E837" s="550"/>
      <c r="F837" s="539">
        <v>19.6</v>
      </c>
      <c r="G837" s="539">
        <v>18.2</v>
      </c>
      <c r="H837" s="539">
        <v>10.1</v>
      </c>
      <c r="I837" s="539">
        <v>299</v>
      </c>
      <c r="J837" s="540"/>
      <c r="K837" s="540"/>
      <c r="L837" s="540">
        <v>0.45</v>
      </c>
      <c r="M837" s="540">
        <v>0.02</v>
      </c>
      <c r="N837" s="540">
        <v>0.04</v>
      </c>
      <c r="O837" s="540">
        <v>0.35</v>
      </c>
      <c r="P837" s="539">
        <v>11.6</v>
      </c>
      <c r="Q837" s="539">
        <v>102</v>
      </c>
      <c r="R837" s="540">
        <v>9.4</v>
      </c>
      <c r="S837" s="540">
        <v>0.78</v>
      </c>
      <c r="T837" s="44"/>
      <c r="U837" s="111"/>
      <c r="V837" s="111"/>
      <c r="W837" s="2"/>
      <c r="X837" s="2"/>
    </row>
    <row r="838" spans="1:24" s="541" customFormat="1" ht="28.5" customHeight="1">
      <c r="A838" s="507"/>
      <c r="B838" s="553" t="s">
        <v>366</v>
      </c>
      <c r="C838" s="181"/>
      <c r="D838" s="360">
        <v>308</v>
      </c>
      <c r="E838" s="360">
        <v>150</v>
      </c>
      <c r="F838" s="542"/>
      <c r="G838" s="542"/>
      <c r="H838" s="542"/>
      <c r="I838" s="543"/>
      <c r="J838" s="544"/>
      <c r="K838" s="544"/>
      <c r="L838" s="544"/>
      <c r="M838" s="544"/>
      <c r="N838" s="544"/>
      <c r="O838" s="544"/>
      <c r="P838" s="544"/>
      <c r="Q838" s="544"/>
      <c r="R838" s="545"/>
      <c r="S838" s="546"/>
      <c r="T838" s="44"/>
      <c r="U838" s="111"/>
      <c r="V838" s="111"/>
      <c r="W838" s="2"/>
      <c r="X838" s="2"/>
    </row>
    <row r="839" spans="1:24" s="541" customFormat="1" ht="28.5" customHeight="1">
      <c r="A839" s="507"/>
      <c r="B839" s="553" t="s">
        <v>367</v>
      </c>
      <c r="C839" s="44"/>
      <c r="D839" s="360">
        <v>160</v>
      </c>
      <c r="E839" s="360">
        <v>150</v>
      </c>
      <c r="F839" s="542"/>
      <c r="G839" s="542"/>
      <c r="H839" s="542"/>
      <c r="I839" s="543"/>
      <c r="J839" s="544"/>
      <c r="K839" s="544"/>
      <c r="L839" s="544"/>
      <c r="M839" s="544"/>
      <c r="N839" s="544"/>
      <c r="O839" s="544"/>
      <c r="P839" s="544"/>
      <c r="Q839" s="544"/>
      <c r="R839" s="545"/>
      <c r="S839" s="546"/>
      <c r="T839" s="44"/>
      <c r="U839" s="111"/>
      <c r="V839" s="111"/>
      <c r="W839" s="2"/>
      <c r="X839" s="2"/>
    </row>
    <row r="840" spans="1:24" s="541" customFormat="1" ht="28.5" customHeight="1">
      <c r="A840" s="507"/>
      <c r="B840" s="554" t="s">
        <v>368</v>
      </c>
      <c r="C840" s="181"/>
      <c r="D840" s="555">
        <v>160</v>
      </c>
      <c r="E840" s="360">
        <v>150</v>
      </c>
      <c r="F840" s="547"/>
      <c r="G840" s="547"/>
      <c r="H840" s="547"/>
      <c r="I840" s="547"/>
      <c r="J840" s="547"/>
      <c r="K840" s="547"/>
      <c r="L840" s="547"/>
      <c r="M840" s="547"/>
      <c r="N840" s="547"/>
      <c r="O840" s="547"/>
      <c r="P840" s="547"/>
      <c r="Q840" s="547"/>
      <c r="R840" s="545"/>
      <c r="S840" s="546"/>
      <c r="T840" s="44"/>
      <c r="U840" s="111"/>
      <c r="V840" s="111"/>
      <c r="W840" s="2"/>
      <c r="X840" s="2"/>
    </row>
    <row r="841" spans="1:24" s="541" customFormat="1" ht="28.5" customHeight="1">
      <c r="A841" s="507"/>
      <c r="B841" s="554" t="s">
        <v>369</v>
      </c>
      <c r="C841" s="181"/>
      <c r="D841" s="555">
        <v>160</v>
      </c>
      <c r="E841" s="360">
        <v>150</v>
      </c>
      <c r="F841" s="547"/>
      <c r="G841" s="547"/>
      <c r="H841" s="547"/>
      <c r="I841" s="547"/>
      <c r="J841" s="547"/>
      <c r="K841" s="547"/>
      <c r="L841" s="547"/>
      <c r="M841" s="547"/>
      <c r="N841" s="547"/>
      <c r="O841" s="547"/>
      <c r="P841" s="547"/>
      <c r="Q841" s="547"/>
      <c r="R841" s="545"/>
      <c r="S841" s="546"/>
      <c r="T841" s="44"/>
      <c r="U841" s="111"/>
      <c r="V841" s="111"/>
      <c r="W841" s="2"/>
      <c r="X841" s="2"/>
    </row>
    <row r="842" spans="1:24" s="541" customFormat="1" ht="28.5" customHeight="1">
      <c r="A842" s="507"/>
      <c r="B842" s="554" t="s">
        <v>370</v>
      </c>
      <c r="C842" s="181"/>
      <c r="D842" s="555">
        <v>158</v>
      </c>
      <c r="E842" s="360">
        <v>150</v>
      </c>
      <c r="F842" s="547"/>
      <c r="G842" s="547"/>
      <c r="H842" s="547"/>
      <c r="I842" s="547"/>
      <c r="J842" s="547"/>
      <c r="K842" s="547"/>
      <c r="L842" s="547"/>
      <c r="M842" s="547"/>
      <c r="N842" s="547"/>
      <c r="O842" s="547"/>
      <c r="P842" s="547"/>
      <c r="Q842" s="547"/>
      <c r="R842" s="545"/>
      <c r="S842" s="546"/>
      <c r="T842" s="44"/>
      <c r="U842" s="111"/>
      <c r="V842" s="111"/>
      <c r="W842" s="2"/>
      <c r="X842" s="2"/>
    </row>
    <row r="843" spans="1:24" s="541" customFormat="1" ht="120" customHeight="1">
      <c r="A843" s="507"/>
      <c r="B843" s="554" t="s">
        <v>371</v>
      </c>
      <c r="C843" s="181"/>
      <c r="D843" s="40">
        <v>5</v>
      </c>
      <c r="E843" s="40">
        <v>5</v>
      </c>
      <c r="F843" s="542"/>
      <c r="G843" s="542"/>
      <c r="H843" s="542"/>
      <c r="I843" s="543"/>
      <c r="J843" s="544"/>
      <c r="K843" s="547"/>
      <c r="L843" s="544"/>
      <c r="M843" s="544"/>
      <c r="N843" s="544"/>
      <c r="O843" s="544"/>
      <c r="P843" s="544"/>
      <c r="Q843" s="544"/>
      <c r="R843" s="545"/>
      <c r="S843" s="546"/>
      <c r="T843" s="44"/>
      <c r="U843" s="111"/>
      <c r="V843" s="111"/>
      <c r="W843" s="2"/>
      <c r="X843" s="2"/>
    </row>
    <row r="844" spans="1:24" s="541" customFormat="1" ht="87" customHeight="1">
      <c r="A844" s="507"/>
      <c r="B844" s="554" t="s">
        <v>27</v>
      </c>
      <c r="C844" s="181"/>
      <c r="D844" s="40">
        <v>2</v>
      </c>
      <c r="E844" s="40">
        <v>2</v>
      </c>
      <c r="F844" s="542"/>
      <c r="G844" s="542"/>
      <c r="H844" s="542"/>
      <c r="I844" s="543"/>
      <c r="J844" s="544"/>
      <c r="K844" s="547"/>
      <c r="L844" s="544"/>
      <c r="M844" s="544"/>
      <c r="N844" s="544"/>
      <c r="O844" s="544"/>
      <c r="P844" s="544"/>
      <c r="Q844" s="544"/>
      <c r="R844" s="545"/>
      <c r="S844" s="546"/>
      <c r="T844" s="44"/>
      <c r="U844" s="111"/>
      <c r="V844" s="111"/>
      <c r="W844" s="2"/>
      <c r="X844" s="2"/>
    </row>
    <row r="845" spans="1:24" s="541" customFormat="1" ht="28.5" customHeight="1">
      <c r="A845" s="507"/>
      <c r="B845" s="526" t="s">
        <v>372</v>
      </c>
      <c r="C845" s="181"/>
      <c r="D845" s="359">
        <v>0.45</v>
      </c>
      <c r="E845" s="40">
        <v>0.3</v>
      </c>
      <c r="F845" s="542"/>
      <c r="G845" s="542"/>
      <c r="H845" s="542"/>
      <c r="I845" s="543"/>
      <c r="J845" s="544"/>
      <c r="K845" s="547"/>
      <c r="L845" s="544"/>
      <c r="M845" s="544"/>
      <c r="N845" s="544"/>
      <c r="O845" s="544"/>
      <c r="P845" s="544"/>
      <c r="Q845" s="544"/>
      <c r="R845" s="545"/>
      <c r="S845" s="546"/>
      <c r="T845" s="44"/>
      <c r="U845" s="111"/>
      <c r="V845" s="111"/>
      <c r="W845" s="2"/>
      <c r="X845" s="2"/>
    </row>
    <row r="846" spans="1:24" s="541" customFormat="1" ht="28.5" customHeight="1">
      <c r="A846" s="507"/>
      <c r="B846" s="526" t="s">
        <v>48</v>
      </c>
      <c r="C846" s="556"/>
      <c r="D846" s="359">
        <v>2.2</v>
      </c>
      <c r="E846" s="359">
        <v>2.2</v>
      </c>
      <c r="F846" s="542"/>
      <c r="G846" s="542"/>
      <c r="H846" s="542"/>
      <c r="I846" s="548"/>
      <c r="J846" s="548"/>
      <c r="K846" s="547"/>
      <c r="L846" s="548"/>
      <c r="M846" s="548"/>
      <c r="N846" s="548"/>
      <c r="O846" s="548"/>
      <c r="P846" s="548"/>
      <c r="Q846" s="548"/>
      <c r="R846" s="549"/>
      <c r="S846" s="546"/>
      <c r="T846" s="44"/>
      <c r="U846" s="111"/>
      <c r="V846" s="111"/>
      <c r="W846" s="2"/>
      <c r="X846" s="2"/>
    </row>
    <row r="847" spans="1:24" s="541" customFormat="1" ht="28.5" customHeight="1">
      <c r="A847" s="507"/>
      <c r="B847" s="526" t="s">
        <v>14</v>
      </c>
      <c r="C847" s="44"/>
      <c r="D847" s="557">
        <v>1</v>
      </c>
      <c r="E847" s="359">
        <v>1</v>
      </c>
      <c r="F847" s="542"/>
      <c r="G847" s="542"/>
      <c r="H847" s="542"/>
      <c r="I847" s="548"/>
      <c r="J847" s="548"/>
      <c r="K847" s="547"/>
      <c r="L847" s="548"/>
      <c r="M847" s="548"/>
      <c r="N847" s="548"/>
      <c r="O847" s="548"/>
      <c r="P847" s="548"/>
      <c r="Q847" s="548"/>
      <c r="R847" s="549"/>
      <c r="S847" s="546"/>
      <c r="T847" s="44"/>
      <c r="U847" s="111"/>
      <c r="V847" s="111"/>
      <c r="W847" s="2"/>
      <c r="X847" s="2"/>
    </row>
    <row r="848" spans="1:19" s="35" customFormat="1" ht="37.5" customHeight="1">
      <c r="A848" s="399"/>
      <c r="B848" s="590" t="s">
        <v>2</v>
      </c>
      <c r="C848" s="34">
        <v>180</v>
      </c>
      <c r="D848" s="34"/>
      <c r="E848" s="34"/>
      <c r="F848" s="42">
        <v>3.9</v>
      </c>
      <c r="G848" s="42">
        <v>5.1</v>
      </c>
      <c r="H848" s="34">
        <v>26.5</v>
      </c>
      <c r="I848" s="34">
        <v>170</v>
      </c>
      <c r="J848" s="34"/>
      <c r="K848" s="34">
        <f>SUM(K849:K859)</f>
        <v>15.615</v>
      </c>
      <c r="L848" s="34">
        <v>2.62</v>
      </c>
      <c r="M848" s="34">
        <v>0.01</v>
      </c>
      <c r="N848" s="74">
        <v>0.5</v>
      </c>
      <c r="O848" s="42">
        <v>0.24</v>
      </c>
      <c r="P848" s="74">
        <v>42.82</v>
      </c>
      <c r="Q848" s="74">
        <v>93.17</v>
      </c>
      <c r="R848" s="34">
        <v>31.14</v>
      </c>
      <c r="S848" s="34">
        <v>1.12</v>
      </c>
    </row>
    <row r="849" spans="2:205" s="37" customFormat="1" ht="27" customHeight="1">
      <c r="B849" s="136" t="s">
        <v>76</v>
      </c>
      <c r="C849" s="26"/>
      <c r="D849" s="28">
        <v>203</v>
      </c>
      <c r="E849" s="28">
        <v>154</v>
      </c>
      <c r="F849" s="29"/>
      <c r="G849" s="29"/>
      <c r="H849" s="29"/>
      <c r="I849" s="29"/>
      <c r="J849" s="29"/>
      <c r="K849" s="29"/>
      <c r="L849" s="29"/>
      <c r="M849" s="29"/>
      <c r="N849" s="85"/>
      <c r="O849" s="29"/>
      <c r="P849" s="148"/>
      <c r="Q849" s="148"/>
      <c r="R849" s="29"/>
      <c r="S849" s="29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  <c r="EP849" s="1"/>
      <c r="EQ849" s="1"/>
      <c r="ER849" s="1"/>
      <c r="ES849" s="1"/>
      <c r="ET849" s="1"/>
      <c r="EU849" s="1"/>
      <c r="EV849" s="1"/>
      <c r="EW849" s="1"/>
      <c r="EX849" s="1"/>
      <c r="EY849" s="1"/>
      <c r="EZ849" s="1"/>
      <c r="FA849" s="1"/>
      <c r="FB849" s="1"/>
      <c r="FC849" s="1"/>
      <c r="FD849" s="1"/>
      <c r="FE849" s="1"/>
      <c r="FF849" s="1"/>
      <c r="FG849" s="1"/>
      <c r="FH849" s="1"/>
      <c r="FI849" s="1"/>
      <c r="FJ849" s="1"/>
      <c r="FK849" s="1"/>
      <c r="FL849" s="1"/>
      <c r="FM849" s="1"/>
      <c r="FN849" s="1"/>
      <c r="FO849" s="1"/>
      <c r="FP849" s="1"/>
      <c r="FQ849" s="1"/>
      <c r="FR849" s="1"/>
      <c r="FS849" s="1"/>
      <c r="FT849" s="1"/>
      <c r="FU849" s="1"/>
      <c r="FV849" s="1"/>
      <c r="FW849" s="1"/>
      <c r="FX849" s="1"/>
      <c r="FY849" s="1"/>
      <c r="FZ849" s="1"/>
      <c r="GA849" s="1"/>
      <c r="GB849" s="1"/>
      <c r="GC849" s="1"/>
      <c r="GD849" s="1"/>
      <c r="GE849" s="1"/>
      <c r="GF849" s="1"/>
      <c r="GG849" s="1"/>
      <c r="GH849" s="1"/>
      <c r="GI849" s="1"/>
      <c r="GJ849" s="1"/>
      <c r="GK849" s="1"/>
      <c r="GL849" s="1"/>
      <c r="GM849" s="1"/>
      <c r="GN849" s="1"/>
      <c r="GO849" s="1"/>
      <c r="GP849" s="1"/>
      <c r="GQ849" s="1"/>
      <c r="GR849" s="1"/>
      <c r="GS849" s="1"/>
      <c r="GT849" s="1"/>
      <c r="GU849" s="1"/>
      <c r="GV849" s="1"/>
      <c r="GW849" s="1"/>
    </row>
    <row r="850" spans="2:205" s="37" customFormat="1" ht="27" customHeight="1">
      <c r="B850" s="136" t="s">
        <v>77</v>
      </c>
      <c r="C850" s="26"/>
      <c r="D850" s="28">
        <v>218</v>
      </c>
      <c r="E850" s="28">
        <v>154</v>
      </c>
      <c r="F850" s="29"/>
      <c r="G850" s="29"/>
      <c r="H850" s="29"/>
      <c r="I850" s="29"/>
      <c r="J850" s="29">
        <v>50.5</v>
      </c>
      <c r="K850" s="29">
        <f aca="true" t="shared" si="23" ref="K850:K859">J850*D850/1000</f>
        <v>11.009</v>
      </c>
      <c r="L850" s="29"/>
      <c r="M850" s="29"/>
      <c r="N850" s="85"/>
      <c r="O850" s="29"/>
      <c r="P850" s="148"/>
      <c r="Q850" s="148"/>
      <c r="R850" s="29"/>
      <c r="S850" s="29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  <c r="EP850" s="1"/>
      <c r="EQ850" s="1"/>
      <c r="ER850" s="1"/>
      <c r="ES850" s="1"/>
      <c r="ET850" s="1"/>
      <c r="EU850" s="1"/>
      <c r="EV850" s="1"/>
      <c r="EW850" s="1"/>
      <c r="EX850" s="1"/>
      <c r="EY850" s="1"/>
      <c r="EZ850" s="1"/>
      <c r="FA850" s="1"/>
      <c r="FB850" s="1"/>
      <c r="FC850" s="1"/>
      <c r="FD850" s="1"/>
      <c r="FE850" s="1"/>
      <c r="FF850" s="1"/>
      <c r="FG850" s="1"/>
      <c r="FH850" s="1"/>
      <c r="FI850" s="1"/>
      <c r="FJ850" s="1"/>
      <c r="FK850" s="1"/>
      <c r="FL850" s="1"/>
      <c r="FM850" s="1"/>
      <c r="FN850" s="1"/>
      <c r="FO850" s="1"/>
      <c r="FP850" s="1"/>
      <c r="FQ850" s="1"/>
      <c r="FR850" s="1"/>
      <c r="FS850" s="1"/>
      <c r="FT850" s="1"/>
      <c r="FU850" s="1"/>
      <c r="FV850" s="1"/>
      <c r="FW850" s="1"/>
      <c r="FX850" s="1"/>
      <c r="FY850" s="1"/>
      <c r="FZ850" s="1"/>
      <c r="GA850" s="1"/>
      <c r="GB850" s="1"/>
      <c r="GC850" s="1"/>
      <c r="GD850" s="1"/>
      <c r="GE850" s="1"/>
      <c r="GF850" s="1"/>
      <c r="GG850" s="1"/>
      <c r="GH850" s="1"/>
      <c r="GI850" s="1"/>
      <c r="GJ850" s="1"/>
      <c r="GK850" s="1"/>
      <c r="GL850" s="1"/>
      <c r="GM850" s="1"/>
      <c r="GN850" s="1"/>
      <c r="GO850" s="1"/>
      <c r="GP850" s="1"/>
      <c r="GQ850" s="1"/>
      <c r="GR850" s="1"/>
      <c r="GS850" s="1"/>
      <c r="GT850" s="1"/>
      <c r="GU850" s="1"/>
      <c r="GV850" s="1"/>
      <c r="GW850" s="1"/>
    </row>
    <row r="851" spans="2:205" s="37" customFormat="1" ht="27" customHeight="1">
      <c r="B851" s="136" t="s">
        <v>78</v>
      </c>
      <c r="C851" s="26"/>
      <c r="D851" s="28">
        <v>236</v>
      </c>
      <c r="E851" s="28">
        <v>154</v>
      </c>
      <c r="F851" s="29"/>
      <c r="G851" s="29"/>
      <c r="H851" s="29"/>
      <c r="I851" s="29"/>
      <c r="J851" s="29"/>
      <c r="K851" s="29">
        <f t="shared" si="23"/>
        <v>0</v>
      </c>
      <c r="L851" s="29"/>
      <c r="M851" s="29"/>
      <c r="N851" s="85"/>
      <c r="O851" s="29"/>
      <c r="P851" s="148"/>
      <c r="Q851" s="148"/>
      <c r="R851" s="29"/>
      <c r="S851" s="29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  <c r="EP851" s="1"/>
      <c r="EQ851" s="1"/>
      <c r="ER851" s="1"/>
      <c r="ES851" s="1"/>
      <c r="ET851" s="1"/>
      <c r="EU851" s="1"/>
      <c r="EV851" s="1"/>
      <c r="EW851" s="1"/>
      <c r="EX851" s="1"/>
      <c r="EY851" s="1"/>
      <c r="EZ851" s="1"/>
      <c r="FA851" s="1"/>
      <c r="FB851" s="1"/>
      <c r="FC851" s="1"/>
      <c r="FD851" s="1"/>
      <c r="FE851" s="1"/>
      <c r="FF851" s="1"/>
      <c r="FG851" s="1"/>
      <c r="FH851" s="1"/>
      <c r="FI851" s="1"/>
      <c r="FJ851" s="1"/>
      <c r="FK851" s="1"/>
      <c r="FL851" s="1"/>
      <c r="FM851" s="1"/>
      <c r="FN851" s="1"/>
      <c r="FO851" s="1"/>
      <c r="FP851" s="1"/>
      <c r="FQ851" s="1"/>
      <c r="FR851" s="1"/>
      <c r="FS851" s="1"/>
      <c r="FT851" s="1"/>
      <c r="FU851" s="1"/>
      <c r="FV851" s="1"/>
      <c r="FW851" s="1"/>
      <c r="FX851" s="1"/>
      <c r="FY851" s="1"/>
      <c r="FZ851" s="1"/>
      <c r="GA851" s="1"/>
      <c r="GB851" s="1"/>
      <c r="GC851" s="1"/>
      <c r="GD851" s="1"/>
      <c r="GE851" s="1"/>
      <c r="GF851" s="1"/>
      <c r="GG851" s="1"/>
      <c r="GH851" s="1"/>
      <c r="GI851" s="1"/>
      <c r="GJ851" s="1"/>
      <c r="GK851" s="1"/>
      <c r="GL851" s="1"/>
      <c r="GM851" s="1"/>
      <c r="GN851" s="1"/>
      <c r="GO851" s="1"/>
      <c r="GP851" s="1"/>
      <c r="GQ851" s="1"/>
      <c r="GR851" s="1"/>
      <c r="GS851" s="1"/>
      <c r="GT851" s="1"/>
      <c r="GU851" s="1"/>
      <c r="GV851" s="1"/>
      <c r="GW851" s="1"/>
    </row>
    <row r="852" spans="2:205" s="37" customFormat="1" ht="27" customHeight="1">
      <c r="B852" s="136" t="s">
        <v>79</v>
      </c>
      <c r="C852" s="26"/>
      <c r="D852" s="28">
        <v>256</v>
      </c>
      <c r="E852" s="28">
        <v>154</v>
      </c>
      <c r="F852" s="29"/>
      <c r="G852" s="29"/>
      <c r="H852" s="29"/>
      <c r="I852" s="29"/>
      <c r="J852" s="29"/>
      <c r="K852" s="29">
        <f t="shared" si="23"/>
        <v>0</v>
      </c>
      <c r="L852" s="29"/>
      <c r="M852" s="29"/>
      <c r="N852" s="85"/>
      <c r="O852" s="29"/>
      <c r="P852" s="148"/>
      <c r="Q852" s="148"/>
      <c r="R852" s="29"/>
      <c r="S852" s="29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  <c r="EN852" s="1"/>
      <c r="EO852" s="1"/>
      <c r="EP852" s="1"/>
      <c r="EQ852" s="1"/>
      <c r="ER852" s="1"/>
      <c r="ES852" s="1"/>
      <c r="ET852" s="1"/>
      <c r="EU852" s="1"/>
      <c r="EV852" s="1"/>
      <c r="EW852" s="1"/>
      <c r="EX852" s="1"/>
      <c r="EY852" s="1"/>
      <c r="EZ852" s="1"/>
      <c r="FA852" s="1"/>
      <c r="FB852" s="1"/>
      <c r="FC852" s="1"/>
      <c r="FD852" s="1"/>
      <c r="FE852" s="1"/>
      <c r="FF852" s="1"/>
      <c r="FG852" s="1"/>
      <c r="FH852" s="1"/>
      <c r="FI852" s="1"/>
      <c r="FJ852" s="1"/>
      <c r="FK852" s="1"/>
      <c r="FL852" s="1"/>
      <c r="FM852" s="1"/>
      <c r="FN852" s="1"/>
      <c r="FO852" s="1"/>
      <c r="FP852" s="1"/>
      <c r="FQ852" s="1"/>
      <c r="FR852" s="1"/>
      <c r="FS852" s="1"/>
      <c r="FT852" s="1"/>
      <c r="FU852" s="1"/>
      <c r="FV852" s="1"/>
      <c r="FW852" s="1"/>
      <c r="FX852" s="1"/>
      <c r="FY852" s="1"/>
      <c r="FZ852" s="1"/>
      <c r="GA852" s="1"/>
      <c r="GB852" s="1"/>
      <c r="GC852" s="1"/>
      <c r="GD852" s="1"/>
      <c r="GE852" s="1"/>
      <c r="GF852" s="1"/>
      <c r="GG852" s="1"/>
      <c r="GH852" s="1"/>
      <c r="GI852" s="1"/>
      <c r="GJ852" s="1"/>
      <c r="GK852" s="1"/>
      <c r="GL852" s="1"/>
      <c r="GM852" s="1"/>
      <c r="GN852" s="1"/>
      <c r="GO852" s="1"/>
      <c r="GP852" s="1"/>
      <c r="GQ852" s="1"/>
      <c r="GR852" s="1"/>
      <c r="GS852" s="1"/>
      <c r="GT852" s="1"/>
      <c r="GU852" s="1"/>
      <c r="GV852" s="1"/>
      <c r="GW852" s="1"/>
    </row>
    <row r="853" spans="2:205" s="37" customFormat="1" ht="27" customHeight="1">
      <c r="B853" s="136" t="s">
        <v>80</v>
      </c>
      <c r="C853" s="26"/>
      <c r="D853" s="28">
        <v>28</v>
      </c>
      <c r="E853" s="28">
        <v>28</v>
      </c>
      <c r="F853" s="29"/>
      <c r="G853" s="29"/>
      <c r="H853" s="29"/>
      <c r="I853" s="29"/>
      <c r="J853" s="29">
        <v>48</v>
      </c>
      <c r="K853" s="29">
        <f t="shared" si="23"/>
        <v>1.344</v>
      </c>
      <c r="L853" s="29"/>
      <c r="M853" s="29"/>
      <c r="N853" s="85"/>
      <c r="O853" s="29"/>
      <c r="P853" s="148"/>
      <c r="Q853" s="148"/>
      <c r="R853" s="29"/>
      <c r="S853" s="29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  <c r="EP853" s="1"/>
      <c r="EQ853" s="1"/>
      <c r="ER853" s="1"/>
      <c r="ES853" s="1"/>
      <c r="ET853" s="1"/>
      <c r="EU853" s="1"/>
      <c r="EV853" s="1"/>
      <c r="EW853" s="1"/>
      <c r="EX853" s="1"/>
      <c r="EY853" s="1"/>
      <c r="EZ853" s="1"/>
      <c r="FA853" s="1"/>
      <c r="FB853" s="1"/>
      <c r="FC853" s="1"/>
      <c r="FD853" s="1"/>
      <c r="FE853" s="1"/>
      <c r="FF853" s="1"/>
      <c r="FG853" s="1"/>
      <c r="FH853" s="1"/>
      <c r="FI853" s="1"/>
      <c r="FJ853" s="1"/>
      <c r="FK853" s="1"/>
      <c r="FL853" s="1"/>
      <c r="FM853" s="1"/>
      <c r="FN853" s="1"/>
      <c r="FO853" s="1"/>
      <c r="FP853" s="1"/>
      <c r="FQ853" s="1"/>
      <c r="FR853" s="1"/>
      <c r="FS853" s="1"/>
      <c r="FT853" s="1"/>
      <c r="FU853" s="1"/>
      <c r="FV853" s="1"/>
      <c r="FW853" s="1"/>
      <c r="FX853" s="1"/>
      <c r="FY853" s="1"/>
      <c r="FZ853" s="1"/>
      <c r="GA853" s="1"/>
      <c r="GB853" s="1"/>
      <c r="GC853" s="1"/>
      <c r="GD853" s="1"/>
      <c r="GE853" s="1"/>
      <c r="GF853" s="1"/>
      <c r="GG853" s="1"/>
      <c r="GH853" s="1"/>
      <c r="GI853" s="1"/>
      <c r="GJ853" s="1"/>
      <c r="GK853" s="1"/>
      <c r="GL853" s="1"/>
      <c r="GM853" s="1"/>
      <c r="GN853" s="1"/>
      <c r="GO853" s="1"/>
      <c r="GP853" s="1"/>
      <c r="GQ853" s="1"/>
      <c r="GR853" s="1"/>
      <c r="GS853" s="1"/>
      <c r="GT853" s="1"/>
      <c r="GU853" s="1"/>
      <c r="GV853" s="1"/>
      <c r="GW853" s="1"/>
    </row>
    <row r="854" spans="2:205" s="37" customFormat="1" ht="27" customHeight="1">
      <c r="B854" s="136" t="s">
        <v>81</v>
      </c>
      <c r="C854" s="26"/>
      <c r="D854" s="28">
        <v>12.6</v>
      </c>
      <c r="E854" s="28">
        <v>12.6</v>
      </c>
      <c r="F854" s="29"/>
      <c r="G854" s="29"/>
      <c r="H854" s="29"/>
      <c r="I854" s="29"/>
      <c r="J854" s="29"/>
      <c r="K854" s="29">
        <f t="shared" si="23"/>
        <v>0</v>
      </c>
      <c r="L854" s="29"/>
      <c r="M854" s="29"/>
      <c r="N854" s="85"/>
      <c r="O854" s="29"/>
      <c r="P854" s="148"/>
      <c r="Q854" s="148"/>
      <c r="R854" s="29"/>
      <c r="S854" s="29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  <c r="EN854" s="1"/>
      <c r="EO854" s="1"/>
      <c r="EP854" s="1"/>
      <c r="EQ854" s="1"/>
      <c r="ER854" s="1"/>
      <c r="ES854" s="1"/>
      <c r="ET854" s="1"/>
      <c r="EU854" s="1"/>
      <c r="EV854" s="1"/>
      <c r="EW854" s="1"/>
      <c r="EX854" s="1"/>
      <c r="EY854" s="1"/>
      <c r="EZ854" s="1"/>
      <c r="FA854" s="1"/>
      <c r="FB854" s="1"/>
      <c r="FC854" s="1"/>
      <c r="FD854" s="1"/>
      <c r="FE854" s="1"/>
      <c r="FF854" s="1"/>
      <c r="FG854" s="1"/>
      <c r="FH854" s="1"/>
      <c r="FI854" s="1"/>
      <c r="FJ854" s="1"/>
      <c r="FK854" s="1"/>
      <c r="FL854" s="1"/>
      <c r="FM854" s="1"/>
      <c r="FN854" s="1"/>
      <c r="FO854" s="1"/>
      <c r="FP854" s="1"/>
      <c r="FQ854" s="1"/>
      <c r="FR854" s="1"/>
      <c r="FS854" s="1"/>
      <c r="FT854" s="1"/>
      <c r="FU854" s="1"/>
      <c r="FV854" s="1"/>
      <c r="FW854" s="1"/>
      <c r="FX854" s="1"/>
      <c r="FY854" s="1"/>
      <c r="FZ854" s="1"/>
      <c r="GA854" s="1"/>
      <c r="GB854" s="1"/>
      <c r="GC854" s="1"/>
      <c r="GD854" s="1"/>
      <c r="GE854" s="1"/>
      <c r="GF854" s="1"/>
      <c r="GG854" s="1"/>
      <c r="GH854" s="1"/>
      <c r="GI854" s="1"/>
      <c r="GJ854" s="1"/>
      <c r="GK854" s="1"/>
      <c r="GL854" s="1"/>
      <c r="GM854" s="1"/>
      <c r="GN854" s="1"/>
      <c r="GO854" s="1"/>
      <c r="GP854" s="1"/>
      <c r="GQ854" s="1"/>
      <c r="GR854" s="1"/>
      <c r="GS854" s="1"/>
      <c r="GT854" s="1"/>
      <c r="GU854" s="1"/>
      <c r="GV854" s="1"/>
      <c r="GW854" s="1"/>
    </row>
    <row r="855" spans="2:205" s="37" customFormat="1" ht="27" customHeight="1">
      <c r="B855" s="136" t="s">
        <v>82</v>
      </c>
      <c r="C855" s="26"/>
      <c r="D855" s="28">
        <v>3.6</v>
      </c>
      <c r="E855" s="28">
        <v>3.6</v>
      </c>
      <c r="F855" s="29"/>
      <c r="G855" s="29"/>
      <c r="H855" s="29"/>
      <c r="I855" s="29"/>
      <c r="J855" s="29"/>
      <c r="K855" s="29">
        <f t="shared" si="23"/>
        <v>0</v>
      </c>
      <c r="L855" s="29"/>
      <c r="M855" s="29"/>
      <c r="N855" s="85"/>
      <c r="O855" s="29"/>
      <c r="P855" s="148"/>
      <c r="Q855" s="148"/>
      <c r="R855" s="29"/>
      <c r="S855" s="29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  <c r="EL855" s="1"/>
      <c r="EM855" s="1"/>
      <c r="EN855" s="1"/>
      <c r="EO855" s="1"/>
      <c r="EP855" s="1"/>
      <c r="EQ855" s="1"/>
      <c r="ER855" s="1"/>
      <c r="ES855" s="1"/>
      <c r="ET855" s="1"/>
      <c r="EU855" s="1"/>
      <c r="EV855" s="1"/>
      <c r="EW855" s="1"/>
      <c r="EX855" s="1"/>
      <c r="EY855" s="1"/>
      <c r="EZ855" s="1"/>
      <c r="FA855" s="1"/>
      <c r="FB855" s="1"/>
      <c r="FC855" s="1"/>
      <c r="FD855" s="1"/>
      <c r="FE855" s="1"/>
      <c r="FF855" s="1"/>
      <c r="FG855" s="1"/>
      <c r="FH855" s="1"/>
      <c r="FI855" s="1"/>
      <c r="FJ855" s="1"/>
      <c r="FK855" s="1"/>
      <c r="FL855" s="1"/>
      <c r="FM855" s="1"/>
      <c r="FN855" s="1"/>
      <c r="FO855" s="1"/>
      <c r="FP855" s="1"/>
      <c r="FQ855" s="1"/>
      <c r="FR855" s="1"/>
      <c r="FS855" s="1"/>
      <c r="FT855" s="1"/>
      <c r="FU855" s="1"/>
      <c r="FV855" s="1"/>
      <c r="FW855" s="1"/>
      <c r="FX855" s="1"/>
      <c r="FY855" s="1"/>
      <c r="FZ855" s="1"/>
      <c r="GA855" s="1"/>
      <c r="GB855" s="1"/>
      <c r="GC855" s="1"/>
      <c r="GD855" s="1"/>
      <c r="GE855" s="1"/>
      <c r="GF855" s="1"/>
      <c r="GG855" s="1"/>
      <c r="GH855" s="1"/>
      <c r="GI855" s="1"/>
      <c r="GJ855" s="1"/>
      <c r="GK855" s="1"/>
      <c r="GL855" s="1"/>
      <c r="GM855" s="1"/>
      <c r="GN855" s="1"/>
      <c r="GO855" s="1"/>
      <c r="GP855" s="1"/>
      <c r="GQ855" s="1"/>
      <c r="GR855" s="1"/>
      <c r="GS855" s="1"/>
      <c r="GT855" s="1"/>
      <c r="GU855" s="1"/>
      <c r="GV855" s="1"/>
      <c r="GW855" s="1"/>
    </row>
    <row r="856" spans="2:205" s="37" customFormat="1" ht="39" customHeight="1">
      <c r="B856" s="100" t="s">
        <v>83</v>
      </c>
      <c r="C856" s="26"/>
      <c r="D856" s="28">
        <v>15.3</v>
      </c>
      <c r="E856" s="28">
        <v>15.3</v>
      </c>
      <c r="F856" s="29"/>
      <c r="G856" s="29"/>
      <c r="H856" s="29"/>
      <c r="I856" s="29"/>
      <c r="J856" s="29"/>
      <c r="K856" s="29">
        <f t="shared" si="23"/>
        <v>0</v>
      </c>
      <c r="L856" s="29"/>
      <c r="M856" s="29"/>
      <c r="N856" s="85"/>
      <c r="O856" s="29"/>
      <c r="P856" s="148"/>
      <c r="Q856" s="148"/>
      <c r="R856" s="29"/>
      <c r="S856" s="29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  <c r="EQ856" s="1"/>
      <c r="ER856" s="1"/>
      <c r="ES856" s="1"/>
      <c r="ET856" s="1"/>
      <c r="EU856" s="1"/>
      <c r="EV856" s="1"/>
      <c r="EW856" s="1"/>
      <c r="EX856" s="1"/>
      <c r="EY856" s="1"/>
      <c r="EZ856" s="1"/>
      <c r="FA856" s="1"/>
      <c r="FB856" s="1"/>
      <c r="FC856" s="1"/>
      <c r="FD856" s="1"/>
      <c r="FE856" s="1"/>
      <c r="FF856" s="1"/>
      <c r="FG856" s="1"/>
      <c r="FH856" s="1"/>
      <c r="FI856" s="1"/>
      <c r="FJ856" s="1"/>
      <c r="FK856" s="1"/>
      <c r="FL856" s="1"/>
      <c r="FM856" s="1"/>
      <c r="FN856" s="1"/>
      <c r="FO856" s="1"/>
      <c r="FP856" s="1"/>
      <c r="FQ856" s="1"/>
      <c r="FR856" s="1"/>
      <c r="FS856" s="1"/>
      <c r="FT856" s="1"/>
      <c r="FU856" s="1"/>
      <c r="FV856" s="1"/>
      <c r="FW856" s="1"/>
      <c r="FX856" s="1"/>
      <c r="FY856" s="1"/>
      <c r="FZ856" s="1"/>
      <c r="GA856" s="1"/>
      <c r="GB856" s="1"/>
      <c r="GC856" s="1"/>
      <c r="GD856" s="1"/>
      <c r="GE856" s="1"/>
      <c r="GF856" s="1"/>
      <c r="GG856" s="1"/>
      <c r="GH856" s="1"/>
      <c r="GI856" s="1"/>
      <c r="GJ856" s="1"/>
      <c r="GK856" s="1"/>
      <c r="GL856" s="1"/>
      <c r="GM856" s="1"/>
      <c r="GN856" s="1"/>
      <c r="GO856" s="1"/>
      <c r="GP856" s="1"/>
      <c r="GQ856" s="1"/>
      <c r="GR856" s="1"/>
      <c r="GS856" s="1"/>
      <c r="GT856" s="1"/>
      <c r="GU856" s="1"/>
      <c r="GV856" s="1"/>
      <c r="GW856" s="1"/>
    </row>
    <row r="857" spans="2:205" s="37" customFormat="1" ht="27" customHeight="1">
      <c r="B857" s="136" t="s">
        <v>84</v>
      </c>
      <c r="C857" s="26" t="s">
        <v>115</v>
      </c>
      <c r="D857" s="28">
        <v>24.3</v>
      </c>
      <c r="E857" s="28">
        <v>24.3</v>
      </c>
      <c r="F857" s="29"/>
      <c r="G857" s="29"/>
      <c r="H857" s="29"/>
      <c r="I857" s="29"/>
      <c r="J857" s="29"/>
      <c r="K857" s="29">
        <f t="shared" si="23"/>
        <v>0</v>
      </c>
      <c r="L857" s="29"/>
      <c r="M857" s="29"/>
      <c r="N857" s="85"/>
      <c r="O857" s="29"/>
      <c r="P857" s="148"/>
      <c r="Q857" s="148"/>
      <c r="R857" s="29"/>
      <c r="S857" s="29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  <c r="EP857" s="1"/>
      <c r="EQ857" s="1"/>
      <c r="ER857" s="1"/>
      <c r="ES857" s="1"/>
      <c r="ET857" s="1"/>
      <c r="EU857" s="1"/>
      <c r="EV857" s="1"/>
      <c r="EW857" s="1"/>
      <c r="EX857" s="1"/>
      <c r="EY857" s="1"/>
      <c r="EZ857" s="1"/>
      <c r="FA857" s="1"/>
      <c r="FB857" s="1"/>
      <c r="FC857" s="1"/>
      <c r="FD857" s="1"/>
      <c r="FE857" s="1"/>
      <c r="FF857" s="1"/>
      <c r="FG857" s="1"/>
      <c r="FH857" s="1"/>
      <c r="FI857" s="1"/>
      <c r="FJ857" s="1"/>
      <c r="FK857" s="1"/>
      <c r="FL857" s="1"/>
      <c r="FM857" s="1"/>
      <c r="FN857" s="1"/>
      <c r="FO857" s="1"/>
      <c r="FP857" s="1"/>
      <c r="FQ857" s="1"/>
      <c r="FR857" s="1"/>
      <c r="FS857" s="1"/>
      <c r="FT857" s="1"/>
      <c r="FU857" s="1"/>
      <c r="FV857" s="1"/>
      <c r="FW857" s="1"/>
      <c r="FX857" s="1"/>
      <c r="FY857" s="1"/>
      <c r="FZ857" s="1"/>
      <c r="GA857" s="1"/>
      <c r="GB857" s="1"/>
      <c r="GC857" s="1"/>
      <c r="GD857" s="1"/>
      <c r="GE857" s="1"/>
      <c r="GF857" s="1"/>
      <c r="GG857" s="1"/>
      <c r="GH857" s="1"/>
      <c r="GI857" s="1"/>
      <c r="GJ857" s="1"/>
      <c r="GK857" s="1"/>
      <c r="GL857" s="1"/>
      <c r="GM857" s="1"/>
      <c r="GN857" s="1"/>
      <c r="GO857" s="1"/>
      <c r="GP857" s="1"/>
      <c r="GQ857" s="1"/>
      <c r="GR857" s="1"/>
      <c r="GS857" s="1"/>
      <c r="GT857" s="1"/>
      <c r="GU857" s="1"/>
      <c r="GV857" s="1"/>
      <c r="GW857" s="1"/>
    </row>
    <row r="858" spans="2:205" s="37" customFormat="1" ht="27" customHeight="1">
      <c r="B858" s="136" t="s">
        <v>49</v>
      </c>
      <c r="C858" s="26"/>
      <c r="D858" s="28">
        <v>5</v>
      </c>
      <c r="E858" s="28">
        <v>5</v>
      </c>
      <c r="F858" s="29"/>
      <c r="G858" s="29"/>
      <c r="H858" s="29"/>
      <c r="I858" s="29"/>
      <c r="J858" s="29">
        <v>650</v>
      </c>
      <c r="K858" s="29">
        <f t="shared" si="23"/>
        <v>3.25</v>
      </c>
      <c r="L858" s="29"/>
      <c r="M858" s="29"/>
      <c r="N858" s="85"/>
      <c r="O858" s="29"/>
      <c r="P858" s="148"/>
      <c r="Q858" s="148"/>
      <c r="R858" s="29"/>
      <c r="S858" s="29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  <c r="EL858" s="1"/>
      <c r="EM858" s="1"/>
      <c r="EN858" s="1"/>
      <c r="EO858" s="1"/>
      <c r="EP858" s="1"/>
      <c r="EQ858" s="1"/>
      <c r="ER858" s="1"/>
      <c r="ES858" s="1"/>
      <c r="ET858" s="1"/>
      <c r="EU858" s="1"/>
      <c r="EV858" s="1"/>
      <c r="EW858" s="1"/>
      <c r="EX858" s="1"/>
      <c r="EY858" s="1"/>
      <c r="EZ858" s="1"/>
      <c r="FA858" s="1"/>
      <c r="FB858" s="1"/>
      <c r="FC858" s="1"/>
      <c r="FD858" s="1"/>
      <c r="FE858" s="1"/>
      <c r="FF858" s="1"/>
      <c r="FG858" s="1"/>
      <c r="FH858" s="1"/>
      <c r="FI858" s="1"/>
      <c r="FJ858" s="1"/>
      <c r="FK858" s="1"/>
      <c r="FL858" s="1"/>
      <c r="FM858" s="1"/>
      <c r="FN858" s="1"/>
      <c r="FO858" s="1"/>
      <c r="FP858" s="1"/>
      <c r="FQ858" s="1"/>
      <c r="FR858" s="1"/>
      <c r="FS858" s="1"/>
      <c r="FT858" s="1"/>
      <c r="FU858" s="1"/>
      <c r="FV858" s="1"/>
      <c r="FW858" s="1"/>
      <c r="FX858" s="1"/>
      <c r="FY858" s="1"/>
      <c r="FZ858" s="1"/>
      <c r="GA858" s="1"/>
      <c r="GB858" s="1"/>
      <c r="GC858" s="1"/>
      <c r="GD858" s="1"/>
      <c r="GE858" s="1"/>
      <c r="GF858" s="1"/>
      <c r="GG858" s="1"/>
      <c r="GH858" s="1"/>
      <c r="GI858" s="1"/>
      <c r="GJ858" s="1"/>
      <c r="GK858" s="1"/>
      <c r="GL858" s="1"/>
      <c r="GM858" s="1"/>
      <c r="GN858" s="1"/>
      <c r="GO858" s="1"/>
      <c r="GP858" s="1"/>
      <c r="GQ858" s="1"/>
      <c r="GR858" s="1"/>
      <c r="GS858" s="1"/>
      <c r="GT858" s="1"/>
      <c r="GU858" s="1"/>
      <c r="GV858" s="1"/>
      <c r="GW858" s="1"/>
    </row>
    <row r="859" spans="1:205" s="37" customFormat="1" ht="27" customHeight="1">
      <c r="A859" s="276"/>
      <c r="B859" s="298" t="s">
        <v>14</v>
      </c>
      <c r="C859" s="26"/>
      <c r="D859" s="28">
        <v>1</v>
      </c>
      <c r="E859" s="28">
        <v>1</v>
      </c>
      <c r="F859" s="29"/>
      <c r="G859" s="29"/>
      <c r="H859" s="29"/>
      <c r="I859" s="29"/>
      <c r="J859" s="29">
        <v>12</v>
      </c>
      <c r="K859" s="29">
        <f t="shared" si="23"/>
        <v>0.012</v>
      </c>
      <c r="L859" s="29"/>
      <c r="M859" s="29"/>
      <c r="N859" s="85"/>
      <c r="O859" s="29"/>
      <c r="P859" s="148"/>
      <c r="Q859" s="148"/>
      <c r="R859" s="29"/>
      <c r="S859" s="29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  <c r="EL859" s="1"/>
      <c r="EM859" s="1"/>
      <c r="EN859" s="1"/>
      <c r="EO859" s="1"/>
      <c r="EP859" s="1"/>
      <c r="EQ859" s="1"/>
      <c r="ER859" s="1"/>
      <c r="ES859" s="1"/>
      <c r="ET859" s="1"/>
      <c r="EU859" s="1"/>
      <c r="EV859" s="1"/>
      <c r="EW859" s="1"/>
      <c r="EX859" s="1"/>
      <c r="EY859" s="1"/>
      <c r="EZ859" s="1"/>
      <c r="FA859" s="1"/>
      <c r="FB859" s="1"/>
      <c r="FC859" s="1"/>
      <c r="FD859" s="1"/>
      <c r="FE859" s="1"/>
      <c r="FF859" s="1"/>
      <c r="FG859" s="1"/>
      <c r="FH859" s="1"/>
      <c r="FI859" s="1"/>
      <c r="FJ859" s="1"/>
      <c r="FK859" s="1"/>
      <c r="FL859" s="1"/>
      <c r="FM859" s="1"/>
      <c r="FN859" s="1"/>
      <c r="FO859" s="1"/>
      <c r="FP859" s="1"/>
      <c r="FQ859" s="1"/>
      <c r="FR859" s="1"/>
      <c r="FS859" s="1"/>
      <c r="FT859" s="1"/>
      <c r="FU859" s="1"/>
      <c r="FV859" s="1"/>
      <c r="FW859" s="1"/>
      <c r="FX859" s="1"/>
      <c r="FY859" s="1"/>
      <c r="FZ859" s="1"/>
      <c r="GA859" s="1"/>
      <c r="GB859" s="1"/>
      <c r="GC859" s="1"/>
      <c r="GD859" s="1"/>
      <c r="GE859" s="1"/>
      <c r="GF859" s="1"/>
      <c r="GG859" s="1"/>
      <c r="GH859" s="1"/>
      <c r="GI859" s="1"/>
      <c r="GJ859" s="1"/>
      <c r="GK859" s="1"/>
      <c r="GL859" s="1"/>
      <c r="GM859" s="1"/>
      <c r="GN859" s="1"/>
      <c r="GO859" s="1"/>
      <c r="GP859" s="1"/>
      <c r="GQ859" s="1"/>
      <c r="GR859" s="1"/>
      <c r="GS859" s="1"/>
      <c r="GT859" s="1"/>
      <c r="GU859" s="1"/>
      <c r="GV859" s="1"/>
      <c r="GW859" s="1"/>
    </row>
    <row r="860" spans="1:19" s="35" customFormat="1" ht="34.5" customHeight="1">
      <c r="A860" s="399"/>
      <c r="B860" s="472" t="s">
        <v>347</v>
      </c>
      <c r="C860" s="34">
        <v>200</v>
      </c>
      <c r="D860" s="34"/>
      <c r="E860" s="34"/>
      <c r="F860" s="34">
        <v>0.19</v>
      </c>
      <c r="G860" s="34">
        <v>0.07</v>
      </c>
      <c r="H860" s="42">
        <v>23.7</v>
      </c>
      <c r="I860" s="34">
        <v>97</v>
      </c>
      <c r="J860" s="34"/>
      <c r="K860" s="34"/>
      <c r="L860" s="34">
        <v>22</v>
      </c>
      <c r="M860" s="34">
        <v>0.005</v>
      </c>
      <c r="N860" s="78">
        <v>0</v>
      </c>
      <c r="O860" s="34">
        <v>3.06</v>
      </c>
      <c r="P860" s="74">
        <v>12.6</v>
      </c>
      <c r="Q860" s="74">
        <v>8.01</v>
      </c>
      <c r="R860" s="34">
        <v>5.02</v>
      </c>
      <c r="S860" s="34">
        <v>0.12</v>
      </c>
    </row>
    <row r="861" spans="1:21" ht="26.25" customHeight="1">
      <c r="A861" s="507"/>
      <c r="B861" s="344" t="s">
        <v>342</v>
      </c>
      <c r="C861" s="34"/>
      <c r="D861" s="73">
        <v>23</v>
      </c>
      <c r="E861" s="73">
        <v>23</v>
      </c>
      <c r="F861" s="45"/>
      <c r="G861" s="45"/>
      <c r="H861" s="45"/>
      <c r="I861" s="45"/>
      <c r="J861" s="45"/>
      <c r="K861" s="45"/>
      <c r="L861" s="181"/>
      <c r="M861" s="181"/>
      <c r="N861" s="182"/>
      <c r="O861" s="181"/>
      <c r="P861" s="183"/>
      <c r="Q861" s="183"/>
      <c r="R861" s="181"/>
      <c r="S861" s="181"/>
      <c r="T861" s="44"/>
      <c r="U861" s="44"/>
    </row>
    <row r="862" spans="1:21" ht="24" customHeight="1">
      <c r="A862" s="507"/>
      <c r="B862" s="344" t="s">
        <v>45</v>
      </c>
      <c r="C862" s="34"/>
      <c r="D862" s="73">
        <v>185</v>
      </c>
      <c r="E862" s="73">
        <v>185</v>
      </c>
      <c r="F862" s="45"/>
      <c r="G862" s="45"/>
      <c r="H862" s="45"/>
      <c r="I862" s="45"/>
      <c r="J862" s="45"/>
      <c r="K862" s="45"/>
      <c r="L862" s="181"/>
      <c r="M862" s="181"/>
      <c r="N862" s="182"/>
      <c r="O862" s="181"/>
      <c r="P862" s="183"/>
      <c r="Q862" s="183"/>
      <c r="R862" s="181"/>
      <c r="S862" s="181"/>
      <c r="T862" s="44"/>
      <c r="U862" s="44"/>
    </row>
    <row r="863" spans="1:21" ht="23.25" customHeight="1">
      <c r="A863" s="507"/>
      <c r="B863" s="501" t="s">
        <v>53</v>
      </c>
      <c r="C863" s="34"/>
      <c r="D863" s="514">
        <v>15</v>
      </c>
      <c r="E863" s="515">
        <v>15</v>
      </c>
      <c r="F863" s="45"/>
      <c r="G863" s="123"/>
      <c r="H863" s="123"/>
      <c r="I863" s="45"/>
      <c r="J863" s="123"/>
      <c r="K863" s="45"/>
      <c r="L863" s="508"/>
      <c r="M863" s="181"/>
      <c r="N863" s="509"/>
      <c r="O863" s="181"/>
      <c r="P863" s="510"/>
      <c r="Q863" s="183"/>
      <c r="R863" s="506"/>
      <c r="S863" s="181"/>
      <c r="T863" s="44"/>
      <c r="U863" s="44"/>
    </row>
    <row r="864" spans="1:21" ht="21.75" customHeight="1">
      <c r="A864" s="507"/>
      <c r="B864" s="344" t="s">
        <v>346</v>
      </c>
      <c r="C864" s="34"/>
      <c r="D864" s="73">
        <v>8</v>
      </c>
      <c r="E864" s="73">
        <v>8</v>
      </c>
      <c r="F864" s="126"/>
      <c r="G864" s="125"/>
      <c r="H864" s="125"/>
      <c r="I864" s="125"/>
      <c r="J864" s="125"/>
      <c r="K864" s="45"/>
      <c r="L864" s="44"/>
      <c r="M864" s="401"/>
      <c r="N864" s="511"/>
      <c r="O864" s="401"/>
      <c r="P864" s="512"/>
      <c r="Q864" s="513"/>
      <c r="R864" s="507"/>
      <c r="S864" s="401"/>
      <c r="T864" s="44"/>
      <c r="U864" s="44"/>
    </row>
    <row r="865" spans="1:19" s="35" customFormat="1" ht="15.75">
      <c r="A865" s="399"/>
      <c r="B865" s="472" t="s">
        <v>348</v>
      </c>
      <c r="C865" s="34">
        <v>200</v>
      </c>
      <c r="D865" s="34"/>
      <c r="E865" s="34"/>
      <c r="F865" s="34">
        <v>0.3</v>
      </c>
      <c r="G865" s="34">
        <v>0</v>
      </c>
      <c r="H865" s="42">
        <v>29</v>
      </c>
      <c r="I865" s="34">
        <v>110</v>
      </c>
      <c r="J865" s="34"/>
      <c r="K865" s="34"/>
      <c r="L865" s="34">
        <v>22</v>
      </c>
      <c r="M865" s="34">
        <v>0.005</v>
      </c>
      <c r="N865" s="78">
        <v>0</v>
      </c>
      <c r="O865" s="34">
        <v>3.06</v>
      </c>
      <c r="P865" s="74">
        <v>12.6</v>
      </c>
      <c r="Q865" s="74">
        <v>8.01</v>
      </c>
      <c r="R865" s="34">
        <v>5.02</v>
      </c>
      <c r="S865" s="34">
        <v>0.12</v>
      </c>
    </row>
    <row r="866" spans="1:21" ht="34.5" customHeight="1">
      <c r="A866" s="507"/>
      <c r="B866" s="344" t="s">
        <v>345</v>
      </c>
      <c r="C866" s="34"/>
      <c r="D866" s="73">
        <v>100</v>
      </c>
      <c r="E866" s="73">
        <v>100</v>
      </c>
      <c r="F866" s="181"/>
      <c r="G866" s="181"/>
      <c r="H866" s="181"/>
      <c r="I866" s="181"/>
      <c r="J866" s="181"/>
      <c r="K866" s="181"/>
      <c r="L866" s="181"/>
      <c r="M866" s="181"/>
      <c r="N866" s="182"/>
      <c r="O866" s="181"/>
      <c r="P866" s="183"/>
      <c r="Q866" s="183"/>
      <c r="R866" s="181"/>
      <c r="S866" s="181"/>
      <c r="T866" s="44"/>
      <c r="U866" s="44"/>
    </row>
    <row r="867" spans="1:21" ht="24" customHeight="1">
      <c r="A867" s="507"/>
      <c r="B867" s="344" t="s">
        <v>45</v>
      </c>
      <c r="C867" s="34"/>
      <c r="D867" s="73">
        <v>100</v>
      </c>
      <c r="E867" s="73">
        <v>100</v>
      </c>
      <c r="F867" s="181"/>
      <c r="G867" s="181"/>
      <c r="H867" s="181"/>
      <c r="I867" s="181"/>
      <c r="J867" s="181"/>
      <c r="K867" s="181"/>
      <c r="L867" s="45"/>
      <c r="M867" s="45"/>
      <c r="N867" s="114"/>
      <c r="O867" s="45"/>
      <c r="P867" s="115"/>
      <c r="Q867" s="115"/>
      <c r="R867" s="45"/>
      <c r="S867" s="45"/>
      <c r="T867" s="44"/>
      <c r="U867" s="44"/>
    </row>
    <row r="868" spans="1:21" ht="23.25" customHeight="1">
      <c r="A868" s="507"/>
      <c r="B868" s="501" t="s">
        <v>53</v>
      </c>
      <c r="C868" s="34"/>
      <c r="D868" s="514">
        <v>6</v>
      </c>
      <c r="E868" s="515">
        <v>6</v>
      </c>
      <c r="F868" s="181"/>
      <c r="G868" s="506"/>
      <c r="H868" s="506"/>
      <c r="I868" s="181"/>
      <c r="J868" s="506"/>
      <c r="K868" s="181"/>
      <c r="L868" s="130"/>
      <c r="M868" s="45"/>
      <c r="N868" s="131"/>
      <c r="O868" s="45"/>
      <c r="P868" s="132"/>
      <c r="Q868" s="115"/>
      <c r="R868" s="123"/>
      <c r="S868" s="45"/>
      <c r="T868" s="44"/>
      <c r="U868" s="44"/>
    </row>
    <row r="869" spans="1:21" ht="34.5" customHeight="1">
      <c r="A869" s="507"/>
      <c r="B869" s="344" t="s">
        <v>346</v>
      </c>
      <c r="C869" s="34"/>
      <c r="D869" s="73">
        <v>8</v>
      </c>
      <c r="E869" s="73">
        <v>8</v>
      </c>
      <c r="F869" s="181"/>
      <c r="G869" s="506"/>
      <c r="H869" s="506"/>
      <c r="I869" s="507"/>
      <c r="J869" s="507"/>
      <c r="K869" s="181"/>
      <c r="M869" s="126"/>
      <c r="O869" s="126"/>
      <c r="Q869" s="129"/>
      <c r="R869" s="125"/>
      <c r="S869" s="126"/>
      <c r="T869" s="44"/>
      <c r="U869" s="44"/>
    </row>
    <row r="870" spans="2:19" s="35" customFormat="1" ht="39" customHeight="1">
      <c r="B870" s="86" t="s">
        <v>165</v>
      </c>
      <c r="C870" s="53">
        <v>40</v>
      </c>
      <c r="D870" s="53"/>
      <c r="E870" s="53"/>
      <c r="F870" s="54">
        <v>3.16</v>
      </c>
      <c r="G870" s="54">
        <v>0.4</v>
      </c>
      <c r="H870" s="54">
        <v>19.4</v>
      </c>
      <c r="I870" s="55">
        <v>95</v>
      </c>
      <c r="J870" s="55">
        <v>58</v>
      </c>
      <c r="K870" s="32">
        <f>J870*C870/1000</f>
        <v>2.32</v>
      </c>
      <c r="L870" s="42">
        <v>0</v>
      </c>
      <c r="M870" s="32">
        <v>0.05</v>
      </c>
      <c r="N870" s="78">
        <v>0</v>
      </c>
      <c r="O870" s="32">
        <v>0.5</v>
      </c>
      <c r="P870" s="74">
        <v>9.2</v>
      </c>
      <c r="Q870" s="47">
        <v>35.7</v>
      </c>
      <c r="R870" s="55">
        <v>13.2</v>
      </c>
      <c r="S870" s="32">
        <v>0.8</v>
      </c>
    </row>
    <row r="871" spans="2:19" s="44" customFormat="1" ht="33" customHeight="1">
      <c r="B871" s="87" t="s">
        <v>392</v>
      </c>
      <c r="C871" s="32">
        <v>20</v>
      </c>
      <c r="D871" s="43"/>
      <c r="E871" s="43"/>
      <c r="F871" s="32">
        <v>1.4</v>
      </c>
      <c r="G871" s="32">
        <v>0.24</v>
      </c>
      <c r="H871" s="32">
        <v>7.8</v>
      </c>
      <c r="I871" s="69">
        <v>40</v>
      </c>
      <c r="J871" s="32">
        <v>57</v>
      </c>
      <c r="K871" s="32">
        <f>J871*C871/1000</f>
        <v>1.14</v>
      </c>
      <c r="L871" s="42">
        <v>0</v>
      </c>
      <c r="M871" s="32">
        <v>0.04</v>
      </c>
      <c r="N871" s="78">
        <v>0</v>
      </c>
      <c r="O871" s="32">
        <v>0.28</v>
      </c>
      <c r="P871" s="74">
        <v>5.8</v>
      </c>
      <c r="Q871" s="47">
        <v>30</v>
      </c>
      <c r="R871" s="33">
        <v>9.4</v>
      </c>
      <c r="S871" s="32">
        <v>0.78</v>
      </c>
    </row>
    <row r="872" spans="1:20" s="5" customFormat="1" ht="25.5" customHeight="1">
      <c r="A872" s="432" t="s">
        <v>294</v>
      </c>
      <c r="B872" s="274"/>
      <c r="C872" s="434">
        <v>570</v>
      </c>
      <c r="D872" s="434"/>
      <c r="E872" s="435"/>
      <c r="F872" s="469">
        <f>SUM(F831+F837+F848+F860+F870+F871)</f>
        <v>28.95</v>
      </c>
      <c r="G872" s="469">
        <f>SUM(G831+G837+G848+G860+G870+G871)</f>
        <v>26.209999999999997</v>
      </c>
      <c r="H872" s="469">
        <f>SUM(H831+H837+H848+H860+H870+H871)</f>
        <v>89.3</v>
      </c>
      <c r="I872" s="469">
        <f>SUM(I831+I837+I848+I860+I870+I871)</f>
        <v>731</v>
      </c>
      <c r="J872" s="469" t="e">
        <f>SUM(#REF!+#REF!+#REF!+#REF!+#REF!+#REF!+J870+J871)</f>
        <v>#REF!</v>
      </c>
      <c r="K872" s="469" t="e">
        <f>SUM(#REF!+#REF!+#REF!+#REF!+#REF!+#REF!+K870+K871)</f>
        <v>#REF!</v>
      </c>
      <c r="L872" s="469" t="e">
        <f>SUM(#REF!+#REF!+#REF!+#REF!+#REF!+#REF!+L870+L871)</f>
        <v>#REF!</v>
      </c>
      <c r="M872" s="469" t="e">
        <f>SUM(#REF!+#REF!+#REF!+#REF!+#REF!+#REF!+M870+M871)</f>
        <v>#REF!</v>
      </c>
      <c r="N872" s="469" t="e">
        <f>SUM(#REF!+#REF!+#REF!+#REF!+#REF!+#REF!+N870+N871)</f>
        <v>#REF!</v>
      </c>
      <c r="O872" s="469" t="e">
        <f>SUM(#REF!+#REF!+#REF!+#REF!+#REF!+#REF!+O870+O871)</f>
        <v>#REF!</v>
      </c>
      <c r="P872" s="469" t="e">
        <f>SUM(#REF!+#REF!+#REF!+#REF!+#REF!+#REF!+P870+P871)</f>
        <v>#REF!</v>
      </c>
      <c r="Q872" s="469" t="e">
        <f>SUM(#REF!+#REF!+#REF!+#REF!+#REF!+#REF!+Q870+Q871)</f>
        <v>#REF!</v>
      </c>
      <c r="R872" s="469" t="e">
        <f>SUM(#REF!+#REF!+#REF!+#REF!+#REF!+#REF!+R870+R871)</f>
        <v>#REF!</v>
      </c>
      <c r="S872" s="469" t="e">
        <f>SUM(#REF!+#REF!+#REF!+#REF!+#REF!+#REF!+S870+S871)</f>
        <v>#REF!</v>
      </c>
      <c r="T872" s="437"/>
    </row>
    <row r="873" spans="1:20" s="8" customFormat="1" ht="29.25" customHeight="1">
      <c r="A873" s="438" t="s">
        <v>198</v>
      </c>
      <c r="B873" s="470"/>
      <c r="C873" s="439" t="s">
        <v>376</v>
      </c>
      <c r="D873" s="440"/>
      <c r="E873" s="440"/>
      <c r="F873" s="471">
        <f>F872</f>
        <v>28.95</v>
      </c>
      <c r="G873" s="471">
        <f>G872</f>
        <v>26.209999999999997</v>
      </c>
      <c r="H873" s="471">
        <f>H872</f>
        <v>89.3</v>
      </c>
      <c r="I873" s="471">
        <f>I872</f>
        <v>731</v>
      </c>
      <c r="J873" s="471" t="e">
        <f>SUM(J872+#REF!)</f>
        <v>#REF!</v>
      </c>
      <c r="K873" s="471" t="e">
        <f>SUM(K872+#REF!)</f>
        <v>#REF!</v>
      </c>
      <c r="L873" s="471" t="e">
        <f>SUM(L872+#REF!)</f>
        <v>#REF!</v>
      </c>
      <c r="M873" s="471" t="e">
        <f>SUM(M872+#REF!)</f>
        <v>#REF!</v>
      </c>
      <c r="N873" s="471" t="e">
        <f>SUM(N872+#REF!)</f>
        <v>#REF!</v>
      </c>
      <c r="O873" s="471" t="e">
        <f>SUM(O872+#REF!)</f>
        <v>#REF!</v>
      </c>
      <c r="P873" s="471" t="e">
        <f>SUM(P872+#REF!)</f>
        <v>#REF!</v>
      </c>
      <c r="Q873" s="471" t="e">
        <f>SUM(Q872+#REF!)</f>
        <v>#REF!</v>
      </c>
      <c r="R873" s="471" t="e">
        <f>SUM(R872+#REF!)</f>
        <v>#REF!</v>
      </c>
      <c r="S873" s="471" t="e">
        <f>SUM(S872+#REF!)</f>
        <v>#REF!</v>
      </c>
      <c r="T873" s="277"/>
    </row>
    <row r="874" spans="2:19" ht="15.75">
      <c r="B874" s="147"/>
      <c r="C874" s="145"/>
      <c r="D874" s="146"/>
      <c r="E874" s="146"/>
      <c r="F874" s="147"/>
      <c r="G874" s="147"/>
      <c r="H874" s="147"/>
      <c r="I874" s="201"/>
      <c r="J874" s="147"/>
      <c r="K874" s="147"/>
      <c r="L874" s="147"/>
      <c r="M874" s="147"/>
      <c r="N874" s="202"/>
      <c r="O874" s="147"/>
      <c r="P874" s="203"/>
      <c r="Q874" s="203"/>
      <c r="R874" s="147"/>
      <c r="S874" s="147"/>
    </row>
  </sheetData>
  <sheetProtection/>
  <autoFilter ref="B1:B876"/>
  <mergeCells count="122">
    <mergeCell ref="P239:S239"/>
    <mergeCell ref="L239:O239"/>
    <mergeCell ref="A239:A240"/>
    <mergeCell ref="B239:B240"/>
    <mergeCell ref="A194:A195"/>
    <mergeCell ref="B194:B195"/>
    <mergeCell ref="F239:H239"/>
    <mergeCell ref="I239:I240"/>
    <mergeCell ref="L60:O60"/>
    <mergeCell ref="P60:S60"/>
    <mergeCell ref="F194:H194"/>
    <mergeCell ref="I194:I195"/>
    <mergeCell ref="L194:O194"/>
    <mergeCell ref="P194:S194"/>
    <mergeCell ref="P95:S95"/>
    <mergeCell ref="P120:S120"/>
    <mergeCell ref="A120:A121"/>
    <mergeCell ref="L120:O120"/>
    <mergeCell ref="A95:A96"/>
    <mergeCell ref="L95:O95"/>
    <mergeCell ref="F120:H120"/>
    <mergeCell ref="I120:I121"/>
    <mergeCell ref="B95:B96"/>
    <mergeCell ref="B120:B121"/>
    <mergeCell ref="C1:N1"/>
    <mergeCell ref="B2:R4"/>
    <mergeCell ref="A60:A61"/>
    <mergeCell ref="B60:B61"/>
    <mergeCell ref="F60:H60"/>
    <mergeCell ref="I60:I61"/>
    <mergeCell ref="A6:A7"/>
    <mergeCell ref="B6:B7"/>
    <mergeCell ref="L6:O6"/>
    <mergeCell ref="P6:S6"/>
    <mergeCell ref="L320:O320"/>
    <mergeCell ref="P320:S320"/>
    <mergeCell ref="A267:A268"/>
    <mergeCell ref="B267:B268"/>
    <mergeCell ref="A320:A321"/>
    <mergeCell ref="B320:B321"/>
    <mergeCell ref="F320:H320"/>
    <mergeCell ref="I320:I321"/>
    <mergeCell ref="L267:O267"/>
    <mergeCell ref="P267:S267"/>
    <mergeCell ref="L384:O384"/>
    <mergeCell ref="P384:S384"/>
    <mergeCell ref="A352:A353"/>
    <mergeCell ref="B352:B353"/>
    <mergeCell ref="F352:H352"/>
    <mergeCell ref="I352:I353"/>
    <mergeCell ref="L352:O352"/>
    <mergeCell ref="P352:S352"/>
    <mergeCell ref="A384:A385"/>
    <mergeCell ref="B384:B385"/>
    <mergeCell ref="F468:H468"/>
    <mergeCell ref="I468:I469"/>
    <mergeCell ref="F6:H6"/>
    <mergeCell ref="I6:I7"/>
    <mergeCell ref="F384:H384"/>
    <mergeCell ref="I384:I385"/>
    <mergeCell ref="F95:H95"/>
    <mergeCell ref="F267:H267"/>
    <mergeCell ref="I267:I268"/>
    <mergeCell ref="I95:I96"/>
    <mergeCell ref="L468:O468"/>
    <mergeCell ref="P468:S468"/>
    <mergeCell ref="A513:A514"/>
    <mergeCell ref="B513:B514"/>
    <mergeCell ref="F513:H513"/>
    <mergeCell ref="I513:I514"/>
    <mergeCell ref="L513:O513"/>
    <mergeCell ref="P513:S513"/>
    <mergeCell ref="A468:A469"/>
    <mergeCell ref="B468:B469"/>
    <mergeCell ref="L560:O560"/>
    <mergeCell ref="P560:S560"/>
    <mergeCell ref="A595:A596"/>
    <mergeCell ref="B595:B596"/>
    <mergeCell ref="A560:A561"/>
    <mergeCell ref="B560:B561"/>
    <mergeCell ref="F560:H560"/>
    <mergeCell ref="I560:I561"/>
    <mergeCell ref="F719:H719"/>
    <mergeCell ref="I719:I720"/>
    <mergeCell ref="L595:O595"/>
    <mergeCell ref="P595:S595"/>
    <mergeCell ref="F653:H653"/>
    <mergeCell ref="I653:I654"/>
    <mergeCell ref="F595:H595"/>
    <mergeCell ref="I595:I596"/>
    <mergeCell ref="L653:O653"/>
    <mergeCell ref="P653:S653"/>
    <mergeCell ref="L687:O687"/>
    <mergeCell ref="P687:S687"/>
    <mergeCell ref="A653:A654"/>
    <mergeCell ref="B653:B654"/>
    <mergeCell ref="A687:A688"/>
    <mergeCell ref="B687:B688"/>
    <mergeCell ref="F687:H687"/>
    <mergeCell ref="I687:I688"/>
    <mergeCell ref="L719:O719"/>
    <mergeCell ref="P719:S719"/>
    <mergeCell ref="A767:A768"/>
    <mergeCell ref="B767:B768"/>
    <mergeCell ref="F767:H767"/>
    <mergeCell ref="I767:I768"/>
    <mergeCell ref="L767:O767"/>
    <mergeCell ref="P767:S767"/>
    <mergeCell ref="A719:A720"/>
    <mergeCell ref="B719:B720"/>
    <mergeCell ref="L827:O827"/>
    <mergeCell ref="P827:S827"/>
    <mergeCell ref="A827:A828"/>
    <mergeCell ref="B827:B828"/>
    <mergeCell ref="F827:H827"/>
    <mergeCell ref="I827:I828"/>
    <mergeCell ref="T128:X128"/>
    <mergeCell ref="T271:X271"/>
    <mergeCell ref="T472:X472"/>
    <mergeCell ref="T476:X476"/>
    <mergeCell ref="T831:X831"/>
    <mergeCell ref="T124:X124"/>
  </mergeCells>
  <printOptions/>
  <pageMargins left="0.15748031496062992" right="0.15748031496062992" top="0.1968503937007874" bottom="0.2755905511811024" header="0.31496062992125984" footer="0.31496062992125984"/>
  <pageSetup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9"/>
  <sheetViews>
    <sheetView zoomScalePageLayoutView="0" workbookViewId="0" topLeftCell="A1">
      <selection activeCell="L8" sqref="L8"/>
    </sheetView>
  </sheetViews>
  <sheetFormatPr defaultColWidth="9.140625" defaultRowHeight="15"/>
  <cols>
    <col min="1" max="1" width="3.00390625" style="2" customWidth="1"/>
    <col min="2" max="2" width="6.28125" style="241" customWidth="1"/>
    <col min="3" max="3" width="7.8515625" style="241" customWidth="1"/>
    <col min="4" max="4" width="4.28125" style="241" customWidth="1"/>
    <col min="5" max="5" width="2.28125" style="241" customWidth="1"/>
    <col min="6" max="6" width="6.421875" style="2" customWidth="1"/>
    <col min="7" max="7" width="6.00390625" style="7" customWidth="1"/>
    <col min="8" max="27" width="4.8515625" style="2" customWidth="1"/>
    <col min="28" max="28" width="6.8515625" style="7" customWidth="1"/>
    <col min="29" max="30" width="6.421875" style="7" customWidth="1"/>
  </cols>
  <sheetData>
    <row r="1" spans="1:30" ht="15">
      <c r="A1" s="646" t="s">
        <v>326</v>
      </c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7"/>
      <c r="N1" s="647"/>
      <c r="O1" s="647"/>
      <c r="P1" s="647"/>
      <c r="Q1" s="647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207"/>
      <c r="AC1" s="208"/>
      <c r="AD1" s="209"/>
    </row>
    <row r="2" spans="1:30" ht="15">
      <c r="A2" s="648"/>
      <c r="B2" s="649"/>
      <c r="C2" s="649"/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649"/>
      <c r="Q2" s="649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210"/>
      <c r="AC2" s="211"/>
      <c r="AD2" s="212"/>
    </row>
    <row r="3" spans="1:30" ht="15">
      <c r="A3" s="213"/>
      <c r="B3" s="650"/>
      <c r="C3" s="651"/>
      <c r="D3" s="651"/>
      <c r="E3" s="652"/>
      <c r="F3" s="653"/>
      <c r="G3" s="654"/>
      <c r="H3" s="655" t="s">
        <v>157</v>
      </c>
      <c r="I3" s="656"/>
      <c r="J3" s="656"/>
      <c r="K3" s="656"/>
      <c r="L3" s="656"/>
      <c r="M3" s="656"/>
      <c r="N3" s="656"/>
      <c r="O3" s="656"/>
      <c r="P3" s="656"/>
      <c r="Q3" s="656"/>
      <c r="R3" s="656"/>
      <c r="S3" s="656"/>
      <c r="T3" s="656"/>
      <c r="U3" s="656"/>
      <c r="V3" s="656"/>
      <c r="W3" s="656"/>
      <c r="X3" s="656"/>
      <c r="Y3" s="656"/>
      <c r="Z3" s="656"/>
      <c r="AA3" s="656"/>
      <c r="AB3" s="656"/>
      <c r="AC3" s="656"/>
      <c r="AD3" s="657"/>
    </row>
    <row r="4" spans="1:30" ht="157.5">
      <c r="A4" s="215" t="s">
        <v>158</v>
      </c>
      <c r="B4" s="658" t="s">
        <v>159</v>
      </c>
      <c r="C4" s="658"/>
      <c r="D4" s="658"/>
      <c r="E4" s="659"/>
      <c r="F4" s="216" t="s">
        <v>160</v>
      </c>
      <c r="G4" s="217" t="s">
        <v>375</v>
      </c>
      <c r="H4" s="639" t="s">
        <v>161</v>
      </c>
      <c r="I4" s="640"/>
      <c r="J4" s="640"/>
      <c r="K4" s="640"/>
      <c r="L4" s="640"/>
      <c r="M4" s="640"/>
      <c r="N4" s="640"/>
      <c r="O4" s="640"/>
      <c r="P4" s="640"/>
      <c r="Q4" s="640"/>
      <c r="R4" s="640"/>
      <c r="S4" s="640"/>
      <c r="T4" s="640"/>
      <c r="U4" s="640"/>
      <c r="V4" s="640"/>
      <c r="W4" s="640"/>
      <c r="X4" s="640"/>
      <c r="Y4" s="640"/>
      <c r="Z4" s="640"/>
      <c r="AA4" s="640"/>
      <c r="AB4" s="640"/>
      <c r="AC4" s="640"/>
      <c r="AD4" s="660"/>
    </row>
    <row r="5" spans="1:30" ht="36">
      <c r="A5" s="218"/>
      <c r="B5" s="650"/>
      <c r="C5" s="651"/>
      <c r="D5" s="651"/>
      <c r="E5" s="652"/>
      <c r="F5" s="219"/>
      <c r="G5" s="220"/>
      <c r="H5" s="221">
        <v>1</v>
      </c>
      <c r="I5" s="222">
        <v>2</v>
      </c>
      <c r="J5" s="222">
        <v>3</v>
      </c>
      <c r="K5" s="214">
        <v>4</v>
      </c>
      <c r="L5" s="214">
        <v>5</v>
      </c>
      <c r="M5" s="222">
        <v>6</v>
      </c>
      <c r="N5" s="222">
        <v>7</v>
      </c>
      <c r="O5" s="214">
        <v>8</v>
      </c>
      <c r="P5" s="221">
        <v>9</v>
      </c>
      <c r="Q5" s="222">
        <v>10</v>
      </c>
      <c r="R5" s="214">
        <v>11</v>
      </c>
      <c r="S5" s="214">
        <v>12</v>
      </c>
      <c r="T5" s="214">
        <v>13</v>
      </c>
      <c r="U5" s="214">
        <v>14</v>
      </c>
      <c r="V5" s="214">
        <v>15</v>
      </c>
      <c r="W5" s="214">
        <v>16</v>
      </c>
      <c r="X5" s="214">
        <v>17</v>
      </c>
      <c r="Y5" s="214">
        <v>18</v>
      </c>
      <c r="Z5" s="214">
        <v>19</v>
      </c>
      <c r="AA5" s="214">
        <v>20</v>
      </c>
      <c r="AB5" s="223" t="s">
        <v>374</v>
      </c>
      <c r="AC5" s="223" t="s">
        <v>162</v>
      </c>
      <c r="AD5" s="224" t="s">
        <v>163</v>
      </c>
    </row>
    <row r="6" spans="1:30" ht="27.75" customHeight="1">
      <c r="A6" s="225">
        <v>1</v>
      </c>
      <c r="B6" s="643" t="s">
        <v>164</v>
      </c>
      <c r="C6" s="644"/>
      <c r="D6" s="644"/>
      <c r="E6" s="645"/>
      <c r="F6" s="14">
        <v>120</v>
      </c>
      <c r="G6" s="226">
        <f>F6*30%</f>
        <v>36</v>
      </c>
      <c r="H6" s="25">
        <f>меню!C57</f>
        <v>20</v>
      </c>
      <c r="I6" s="25">
        <f>меню!C92</f>
        <v>40</v>
      </c>
      <c r="J6" s="25" t="e">
        <f>меню!#REF!</f>
        <v>#REF!</v>
      </c>
      <c r="K6" s="25">
        <f>меню!C191</f>
        <v>20</v>
      </c>
      <c r="L6" s="25">
        <f>меню!C236</f>
        <v>20</v>
      </c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14" t="e">
        <f>SUM(H6:AA6)</f>
        <v>#REF!</v>
      </c>
      <c r="AC6" s="14" t="e">
        <f>AB6/20</f>
        <v>#REF!</v>
      </c>
      <c r="AD6" s="227" t="e">
        <f aca="true" t="shared" si="0" ref="AD6:AD36">AC6/G6*100</f>
        <v>#REF!</v>
      </c>
    </row>
    <row r="7" spans="1:30" ht="15">
      <c r="A7" s="225">
        <v>2</v>
      </c>
      <c r="B7" s="634" t="s">
        <v>165</v>
      </c>
      <c r="C7" s="634"/>
      <c r="D7" s="634"/>
      <c r="E7" s="634"/>
      <c r="F7" s="14">
        <v>200</v>
      </c>
      <c r="G7" s="226">
        <f aca="true" t="shared" si="1" ref="G7:G36">F7*30%</f>
        <v>60</v>
      </c>
      <c r="H7" s="25">
        <f>меню!C56</f>
        <v>40</v>
      </c>
      <c r="I7" s="25">
        <f>меню!C91</f>
        <v>40</v>
      </c>
      <c r="J7" s="25">
        <f>меню!E100+меню!E109</f>
        <v>38.4</v>
      </c>
      <c r="K7" s="25">
        <f>меню!E141+меню!C190</f>
        <v>56.2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14">
        <f aca="true" t="shared" si="2" ref="AB7:AB36">SUM(H7:AA7)</f>
        <v>174.60000000000002</v>
      </c>
      <c r="AC7" s="14">
        <f aca="true" t="shared" si="3" ref="AC7:AC36">AB7/20</f>
        <v>8.73</v>
      </c>
      <c r="AD7" s="227">
        <f t="shared" si="0"/>
        <v>14.550000000000002</v>
      </c>
    </row>
    <row r="8" spans="1:30" ht="15">
      <c r="A8" s="225">
        <v>3</v>
      </c>
      <c r="B8" s="634" t="s">
        <v>166</v>
      </c>
      <c r="C8" s="634"/>
      <c r="D8" s="634"/>
      <c r="E8" s="634"/>
      <c r="F8" s="14">
        <v>20</v>
      </c>
      <c r="G8" s="226">
        <f t="shared" si="1"/>
        <v>6</v>
      </c>
      <c r="H8" s="25">
        <f>меню!D22+меню!E28</f>
        <v>6.3</v>
      </c>
      <c r="I8" s="25"/>
      <c r="J8" s="25"/>
      <c r="K8" s="25">
        <f>меню!E151</f>
        <v>1.4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14">
        <f t="shared" si="2"/>
        <v>7.699999999999999</v>
      </c>
      <c r="AC8" s="14">
        <f t="shared" si="3"/>
        <v>0.38499999999999995</v>
      </c>
      <c r="AD8" s="227">
        <f t="shared" si="0"/>
        <v>6.416666666666666</v>
      </c>
    </row>
    <row r="9" spans="1:30" ht="15">
      <c r="A9" s="225">
        <v>4</v>
      </c>
      <c r="B9" s="634" t="s">
        <v>167</v>
      </c>
      <c r="C9" s="634"/>
      <c r="D9" s="634"/>
      <c r="E9" s="634"/>
      <c r="F9" s="14">
        <v>50</v>
      </c>
      <c r="G9" s="226">
        <f t="shared" si="1"/>
        <v>15</v>
      </c>
      <c r="H9" s="25">
        <f>меню!E48</f>
        <v>73</v>
      </c>
      <c r="I9" s="25"/>
      <c r="J9" s="25">
        <f>меню!E105</f>
        <v>16.4</v>
      </c>
      <c r="K9" s="25">
        <f>меню!T128</f>
        <v>0</v>
      </c>
      <c r="L9" s="25"/>
      <c r="M9" s="25"/>
      <c r="N9" s="235"/>
      <c r="O9" s="23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14">
        <f t="shared" si="2"/>
        <v>89.4</v>
      </c>
      <c r="AC9" s="14">
        <f t="shared" si="3"/>
        <v>4.470000000000001</v>
      </c>
      <c r="AD9" s="227">
        <f t="shared" si="0"/>
        <v>29.800000000000004</v>
      </c>
    </row>
    <row r="10" spans="1:30" ht="15">
      <c r="A10" s="225">
        <v>5</v>
      </c>
      <c r="B10" s="634" t="s">
        <v>168</v>
      </c>
      <c r="C10" s="634"/>
      <c r="D10" s="634"/>
      <c r="E10" s="634"/>
      <c r="F10" s="14">
        <v>20</v>
      </c>
      <c r="G10" s="226">
        <f t="shared" si="1"/>
        <v>6</v>
      </c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14">
        <f t="shared" si="2"/>
        <v>0</v>
      </c>
      <c r="AC10" s="14">
        <f t="shared" si="3"/>
        <v>0</v>
      </c>
      <c r="AD10" s="229">
        <f t="shared" si="0"/>
        <v>0</v>
      </c>
    </row>
    <row r="11" spans="1:30" ht="15">
      <c r="A11" s="225">
        <v>6</v>
      </c>
      <c r="B11" s="634" t="s">
        <v>169</v>
      </c>
      <c r="C11" s="634"/>
      <c r="D11" s="634"/>
      <c r="E11" s="634"/>
      <c r="F11" s="14">
        <v>187</v>
      </c>
      <c r="G11" s="226">
        <f t="shared" si="1"/>
        <v>56.1</v>
      </c>
      <c r="H11" s="25"/>
      <c r="I11" s="25">
        <f>меню!E73</f>
        <v>151</v>
      </c>
      <c r="J11" s="25"/>
      <c r="K11" s="25">
        <f>меню!E175</f>
        <v>154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14">
        <f t="shared" si="2"/>
        <v>305</v>
      </c>
      <c r="AC11" s="14">
        <f t="shared" si="3"/>
        <v>15.25</v>
      </c>
      <c r="AD11" s="227">
        <f t="shared" si="0"/>
        <v>27.183600713012478</v>
      </c>
    </row>
    <row r="12" spans="1:30" ht="87.75" customHeight="1">
      <c r="A12" s="225">
        <v>7</v>
      </c>
      <c r="B12" s="643" t="s">
        <v>183</v>
      </c>
      <c r="C12" s="644"/>
      <c r="D12" s="644"/>
      <c r="E12" s="645"/>
      <c r="F12" s="14">
        <v>320</v>
      </c>
      <c r="G12" s="226">
        <f t="shared" si="1"/>
        <v>96</v>
      </c>
      <c r="H12" s="25">
        <f>меню!E12+меню!E13+меню!E31+меню!E33</f>
        <v>52</v>
      </c>
      <c r="I12" s="25">
        <f>меню!E65+меню!E67+меню!E77+меню!E78</f>
        <v>61.5</v>
      </c>
      <c r="J12" s="25"/>
      <c r="K12" s="25" t="e">
        <f>меню!E125+меню!#REF!+меню!E144+меню!E152+меню!E154+меню!E155</f>
        <v>#REF!</v>
      </c>
      <c r="L12" s="25"/>
      <c r="M12" s="25"/>
      <c r="N12" s="334"/>
      <c r="O12" s="334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14" t="e">
        <f t="shared" si="2"/>
        <v>#REF!</v>
      </c>
      <c r="AC12" s="14" t="e">
        <f t="shared" si="3"/>
        <v>#REF!</v>
      </c>
      <c r="AD12" s="229" t="e">
        <f t="shared" si="0"/>
        <v>#REF!</v>
      </c>
    </row>
    <row r="13" spans="1:30" ht="24.75" customHeight="1">
      <c r="A13" s="225">
        <v>8</v>
      </c>
      <c r="B13" s="634" t="s">
        <v>170</v>
      </c>
      <c r="C13" s="634"/>
      <c r="D13" s="634"/>
      <c r="E13" s="634"/>
      <c r="F13" s="14">
        <v>185</v>
      </c>
      <c r="G13" s="226">
        <f t="shared" si="1"/>
        <v>55.5</v>
      </c>
      <c r="H13" s="231">
        <f>меню!Y36</f>
        <v>0</v>
      </c>
      <c r="I13" s="25" t="e">
        <f>меню!#REF!+меню!E84</f>
        <v>#REF!</v>
      </c>
      <c r="J13" s="25">
        <f>меню!E117</f>
        <v>5</v>
      </c>
      <c r="K13" s="25">
        <f>меню!W185</f>
        <v>0</v>
      </c>
      <c r="L13" s="25"/>
      <c r="M13" s="25"/>
      <c r="N13" s="282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14" t="e">
        <f t="shared" si="2"/>
        <v>#REF!</v>
      </c>
      <c r="AC13" s="14" t="e">
        <f t="shared" si="3"/>
        <v>#REF!</v>
      </c>
      <c r="AD13" s="229" t="e">
        <f t="shared" si="0"/>
        <v>#REF!</v>
      </c>
    </row>
    <row r="14" spans="1:30" ht="15">
      <c r="A14" s="225">
        <v>9</v>
      </c>
      <c r="B14" s="634" t="s">
        <v>184</v>
      </c>
      <c r="C14" s="634"/>
      <c r="D14" s="634"/>
      <c r="E14" s="634"/>
      <c r="F14" s="14">
        <v>20</v>
      </c>
      <c r="G14" s="226">
        <f t="shared" si="1"/>
        <v>6</v>
      </c>
      <c r="H14" s="25">
        <f>меню!D53</f>
        <v>25</v>
      </c>
      <c r="I14" s="25">
        <f>меню!E83</f>
        <v>10</v>
      </c>
      <c r="J14" s="25"/>
      <c r="K14" s="25">
        <f>меню!E187</f>
        <v>20</v>
      </c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14">
        <f t="shared" si="2"/>
        <v>55</v>
      </c>
      <c r="AC14" s="14">
        <f t="shared" si="3"/>
        <v>2.75</v>
      </c>
      <c r="AD14" s="229">
        <f t="shared" si="0"/>
        <v>45.83333333333333</v>
      </c>
    </row>
    <row r="15" spans="1:30" ht="43.5" customHeight="1">
      <c r="A15" s="225">
        <v>10</v>
      </c>
      <c r="B15" s="638" t="s">
        <v>185</v>
      </c>
      <c r="C15" s="638"/>
      <c r="D15" s="638"/>
      <c r="E15" s="638"/>
      <c r="F15" s="14">
        <v>200</v>
      </c>
      <c r="G15" s="226">
        <f t="shared" si="1"/>
        <v>60</v>
      </c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14">
        <f t="shared" si="2"/>
        <v>0</v>
      </c>
      <c r="AC15" s="14">
        <f t="shared" si="3"/>
        <v>0</v>
      </c>
      <c r="AD15" s="232">
        <f t="shared" si="0"/>
        <v>0</v>
      </c>
    </row>
    <row r="16" spans="1:30" ht="15">
      <c r="A16" s="225">
        <v>11</v>
      </c>
      <c r="B16" s="634" t="s">
        <v>216</v>
      </c>
      <c r="C16" s="634"/>
      <c r="D16" s="634"/>
      <c r="E16" s="634"/>
      <c r="F16" s="14">
        <v>78</v>
      </c>
      <c r="G16" s="226">
        <f t="shared" si="1"/>
        <v>23.4</v>
      </c>
      <c r="H16" s="25"/>
      <c r="I16" s="25">
        <f>меню!E69</f>
        <v>79</v>
      </c>
      <c r="J16" s="25"/>
      <c r="K16" s="25">
        <f>меню!E135</f>
        <v>44</v>
      </c>
      <c r="L16" s="25"/>
      <c r="M16" s="25"/>
      <c r="N16" s="25"/>
      <c r="O16" s="334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14">
        <f t="shared" si="2"/>
        <v>123</v>
      </c>
      <c r="AC16" s="14">
        <f t="shared" si="3"/>
        <v>6.15</v>
      </c>
      <c r="AD16" s="227">
        <f t="shared" si="0"/>
        <v>26.282051282051285</v>
      </c>
    </row>
    <row r="17" spans="1:30" ht="31.5" customHeight="1">
      <c r="A17" s="225">
        <v>12</v>
      </c>
      <c r="B17" s="638" t="s">
        <v>186</v>
      </c>
      <c r="C17" s="638"/>
      <c r="D17" s="638"/>
      <c r="E17" s="638"/>
      <c r="F17" s="14">
        <v>53</v>
      </c>
      <c r="G17" s="226">
        <f t="shared" si="1"/>
        <v>15.899999999999999</v>
      </c>
      <c r="H17" s="25"/>
      <c r="I17" s="25"/>
      <c r="J17" s="25"/>
      <c r="K17" s="25"/>
      <c r="L17" s="25"/>
      <c r="M17" s="25"/>
      <c r="N17" s="23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334"/>
      <c r="AB17" s="14">
        <f t="shared" si="2"/>
        <v>0</v>
      </c>
      <c r="AC17" s="14">
        <f t="shared" si="3"/>
        <v>0</v>
      </c>
      <c r="AD17" s="227">
        <f t="shared" si="0"/>
        <v>0</v>
      </c>
    </row>
    <row r="18" spans="1:30" ht="35.25" customHeight="1">
      <c r="A18" s="225">
        <v>13</v>
      </c>
      <c r="B18" s="643" t="s">
        <v>210</v>
      </c>
      <c r="C18" s="644"/>
      <c r="D18" s="644"/>
      <c r="E18" s="645"/>
      <c r="F18" s="14">
        <v>77</v>
      </c>
      <c r="G18" s="226">
        <f t="shared" si="1"/>
        <v>23.099999999999998</v>
      </c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14">
        <f t="shared" si="2"/>
        <v>0</v>
      </c>
      <c r="AC18" s="14">
        <f t="shared" si="3"/>
        <v>0</v>
      </c>
      <c r="AD18" s="227">
        <f t="shared" si="0"/>
        <v>0</v>
      </c>
    </row>
    <row r="19" spans="1:30" ht="45" customHeight="1">
      <c r="A19" s="225">
        <v>14</v>
      </c>
      <c r="B19" s="643" t="s">
        <v>171</v>
      </c>
      <c r="C19" s="644"/>
      <c r="D19" s="644"/>
      <c r="E19" s="645"/>
      <c r="F19" s="14">
        <v>40</v>
      </c>
      <c r="G19" s="226">
        <f t="shared" si="1"/>
        <v>12</v>
      </c>
      <c r="H19" s="25">
        <f>меню!E21</f>
        <v>71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14">
        <f t="shared" si="2"/>
        <v>71</v>
      </c>
      <c r="AC19" s="14">
        <f t="shared" si="3"/>
        <v>3.55</v>
      </c>
      <c r="AD19" s="227">
        <f t="shared" si="0"/>
        <v>29.583333333333332</v>
      </c>
    </row>
    <row r="20" spans="1:30" ht="15">
      <c r="A20" s="225">
        <v>15</v>
      </c>
      <c r="B20" s="634" t="s">
        <v>187</v>
      </c>
      <c r="C20" s="634"/>
      <c r="D20" s="634"/>
      <c r="E20" s="634"/>
      <c r="F20" s="14">
        <v>350</v>
      </c>
      <c r="G20" s="226">
        <f t="shared" si="1"/>
        <v>105</v>
      </c>
      <c r="H20" s="25">
        <f>меню!AB54</f>
        <v>0</v>
      </c>
      <c r="I20" s="25">
        <f>меню!Z68</f>
        <v>0</v>
      </c>
      <c r="J20" s="25"/>
      <c r="K20" s="25">
        <f>меню!E142+меню!E179</f>
        <v>53</v>
      </c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14">
        <f t="shared" si="2"/>
        <v>53</v>
      </c>
      <c r="AC20" s="14">
        <f t="shared" si="3"/>
        <v>2.65</v>
      </c>
      <c r="AD20" s="227">
        <f t="shared" si="0"/>
        <v>2.5238095238095237</v>
      </c>
    </row>
    <row r="21" spans="1:30" ht="24" customHeight="1">
      <c r="A21" s="225">
        <v>16</v>
      </c>
      <c r="B21" s="638" t="s">
        <v>188</v>
      </c>
      <c r="C21" s="638"/>
      <c r="D21" s="638"/>
      <c r="E21" s="638"/>
      <c r="F21" s="14">
        <v>180</v>
      </c>
      <c r="G21" s="226">
        <f t="shared" si="1"/>
        <v>54</v>
      </c>
      <c r="H21" s="25"/>
      <c r="I21" s="25"/>
      <c r="J21" s="25" t="e">
        <f>меню!#REF!</f>
        <v>#REF!</v>
      </c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14" t="e">
        <f t="shared" si="2"/>
        <v>#REF!</v>
      </c>
      <c r="AC21" s="14" t="e">
        <f t="shared" si="3"/>
        <v>#REF!</v>
      </c>
      <c r="AD21" s="227" t="e">
        <f t="shared" si="0"/>
        <v>#REF!</v>
      </c>
    </row>
    <row r="22" spans="1:30" ht="15">
      <c r="A22" s="225">
        <v>17</v>
      </c>
      <c r="B22" s="634" t="s">
        <v>189</v>
      </c>
      <c r="C22" s="634"/>
      <c r="D22" s="634"/>
      <c r="E22" s="634"/>
      <c r="F22" s="14">
        <v>60</v>
      </c>
      <c r="G22" s="226">
        <f t="shared" si="1"/>
        <v>18</v>
      </c>
      <c r="H22" s="25"/>
      <c r="I22" s="25"/>
      <c r="J22" s="25">
        <f>меню!E104</f>
        <v>172.9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14">
        <f t="shared" si="2"/>
        <v>172.9</v>
      </c>
      <c r="AC22" s="14">
        <f t="shared" si="3"/>
        <v>8.645</v>
      </c>
      <c r="AD22" s="227">
        <f t="shared" si="0"/>
        <v>48.02777777777777</v>
      </c>
    </row>
    <row r="23" spans="1:30" ht="15">
      <c r="A23" s="225">
        <v>18</v>
      </c>
      <c r="B23" s="634" t="s">
        <v>172</v>
      </c>
      <c r="C23" s="634"/>
      <c r="D23" s="634"/>
      <c r="E23" s="634"/>
      <c r="F23" s="14">
        <v>15</v>
      </c>
      <c r="G23" s="226">
        <f t="shared" si="1"/>
        <v>4.5</v>
      </c>
      <c r="H23" s="25">
        <f>меню!AA19</f>
        <v>0</v>
      </c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14">
        <f t="shared" si="2"/>
        <v>0</v>
      </c>
      <c r="AC23" s="14">
        <f t="shared" si="3"/>
        <v>0</v>
      </c>
      <c r="AD23" s="229">
        <f t="shared" si="0"/>
        <v>0</v>
      </c>
    </row>
    <row r="24" spans="1:30" ht="15">
      <c r="A24" s="225">
        <v>19</v>
      </c>
      <c r="B24" s="634" t="s">
        <v>190</v>
      </c>
      <c r="C24" s="634"/>
      <c r="D24" s="634"/>
      <c r="E24" s="634"/>
      <c r="F24" s="14">
        <v>10</v>
      </c>
      <c r="G24" s="226">
        <f t="shared" si="1"/>
        <v>3</v>
      </c>
      <c r="H24" s="25">
        <f>меню!E27</f>
        <v>11</v>
      </c>
      <c r="I24" s="25"/>
      <c r="J24" s="25">
        <f>меню!E108</f>
        <v>13.4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14">
        <f t="shared" si="2"/>
        <v>24.4</v>
      </c>
      <c r="AC24" s="14">
        <f t="shared" si="3"/>
        <v>1.22</v>
      </c>
      <c r="AD24" s="229">
        <f t="shared" si="0"/>
        <v>40.666666666666664</v>
      </c>
    </row>
    <row r="25" spans="1:30" ht="15">
      <c r="A25" s="225">
        <v>20</v>
      </c>
      <c r="B25" s="634" t="s">
        <v>173</v>
      </c>
      <c r="C25" s="634"/>
      <c r="D25" s="634"/>
      <c r="E25" s="634"/>
      <c r="F25" s="14">
        <v>35</v>
      </c>
      <c r="G25" s="226">
        <f t="shared" si="1"/>
        <v>10.5</v>
      </c>
      <c r="H25" s="235">
        <f>меню!E32+меню!E50</f>
        <v>5.8</v>
      </c>
      <c r="I25" s="25">
        <f>меню!W79</f>
        <v>0</v>
      </c>
      <c r="J25" s="25">
        <f>меню!E110</f>
        <v>8.4</v>
      </c>
      <c r="K25" s="235">
        <f>меню!E184</f>
        <v>5</v>
      </c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14">
        <f t="shared" si="2"/>
        <v>19.2</v>
      </c>
      <c r="AC25" s="14">
        <f t="shared" si="3"/>
        <v>0.96</v>
      </c>
      <c r="AD25" s="227">
        <f t="shared" si="0"/>
        <v>9.142857142857142</v>
      </c>
    </row>
    <row r="26" spans="1:30" ht="15">
      <c r="A26" s="225">
        <v>21</v>
      </c>
      <c r="B26" s="634" t="s">
        <v>174</v>
      </c>
      <c r="C26" s="634"/>
      <c r="D26" s="634"/>
      <c r="E26" s="634"/>
      <c r="F26" s="14">
        <v>18</v>
      </c>
      <c r="G26" s="226">
        <f t="shared" si="1"/>
        <v>5.3999999999999995</v>
      </c>
      <c r="H26" s="25">
        <f>меню!E15+меню!E24</f>
        <v>7</v>
      </c>
      <c r="I26" s="25">
        <f>меню!E66+меню!E80</f>
        <v>7</v>
      </c>
      <c r="J26" s="25"/>
      <c r="K26" s="25">
        <f>меню!E126+меню!E148</f>
        <v>7.2</v>
      </c>
      <c r="L26" s="25"/>
      <c r="M26" s="25"/>
      <c r="N26" s="25"/>
      <c r="O26" s="230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14">
        <f t="shared" si="2"/>
        <v>21.2</v>
      </c>
      <c r="AC26" s="14">
        <f t="shared" si="3"/>
        <v>1.06</v>
      </c>
      <c r="AD26" s="227">
        <f t="shared" si="0"/>
        <v>19.629629629629633</v>
      </c>
    </row>
    <row r="27" spans="1:30" ht="15">
      <c r="A27" s="225">
        <v>22</v>
      </c>
      <c r="B27" s="634" t="s">
        <v>191</v>
      </c>
      <c r="C27" s="634"/>
      <c r="D27" s="634"/>
      <c r="E27" s="634"/>
      <c r="F27" s="14">
        <v>40</v>
      </c>
      <c r="G27" s="226">
        <f t="shared" si="1"/>
        <v>12</v>
      </c>
      <c r="H27" s="25"/>
      <c r="I27" s="25"/>
      <c r="J27" s="25">
        <f>меню!E107</f>
        <v>8.4</v>
      </c>
      <c r="K27" s="25">
        <f>меню!E145</f>
        <v>1.2</v>
      </c>
      <c r="L27" s="25"/>
      <c r="M27" s="25"/>
      <c r="N27" s="25"/>
      <c r="O27" s="25"/>
      <c r="P27" s="334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14">
        <f t="shared" si="2"/>
        <v>9.6</v>
      </c>
      <c r="AC27" s="14">
        <f t="shared" si="3"/>
        <v>0.48</v>
      </c>
      <c r="AD27" s="227">
        <f t="shared" si="0"/>
        <v>4</v>
      </c>
    </row>
    <row r="28" spans="1:30" ht="105" customHeight="1">
      <c r="A28" s="233">
        <v>23</v>
      </c>
      <c r="B28" s="635" t="s">
        <v>192</v>
      </c>
      <c r="C28" s="636"/>
      <c r="D28" s="636"/>
      <c r="E28" s="637"/>
      <c r="F28" s="234">
        <v>35</v>
      </c>
      <c r="G28" s="226">
        <f t="shared" si="1"/>
        <v>10.5</v>
      </c>
      <c r="H28" s="25">
        <f>меню!E54</f>
        <v>10</v>
      </c>
      <c r="I28" s="25">
        <f>меню!E86</f>
        <v>10</v>
      </c>
      <c r="J28" s="25">
        <f>меню!E106+меню!E116</f>
        <v>26.4</v>
      </c>
      <c r="K28" s="25">
        <f>меню!E188</f>
        <v>10</v>
      </c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14">
        <f t="shared" si="2"/>
        <v>56.4</v>
      </c>
      <c r="AC28" s="14">
        <f t="shared" si="3"/>
        <v>2.82</v>
      </c>
      <c r="AD28" s="229">
        <f t="shared" si="0"/>
        <v>26.857142857142858</v>
      </c>
    </row>
    <row r="29" spans="1:30" ht="15">
      <c r="A29" s="225">
        <v>24</v>
      </c>
      <c r="B29" s="634" t="s">
        <v>175</v>
      </c>
      <c r="C29" s="634"/>
      <c r="D29" s="634"/>
      <c r="E29" s="634"/>
      <c r="F29" s="14">
        <v>15</v>
      </c>
      <c r="G29" s="226">
        <f t="shared" si="1"/>
        <v>4.5</v>
      </c>
      <c r="H29" s="25"/>
      <c r="I29" s="25"/>
      <c r="J29" s="25">
        <f>меню!E101</f>
        <v>10</v>
      </c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14">
        <f t="shared" si="2"/>
        <v>10</v>
      </c>
      <c r="AC29" s="14">
        <f t="shared" si="3"/>
        <v>0.5</v>
      </c>
      <c r="AD29" s="227">
        <f t="shared" si="0"/>
        <v>11.11111111111111</v>
      </c>
    </row>
    <row r="30" spans="1:30" ht="15">
      <c r="A30" s="225">
        <v>25</v>
      </c>
      <c r="B30" s="634" t="s">
        <v>176</v>
      </c>
      <c r="C30" s="634"/>
      <c r="D30" s="634"/>
      <c r="E30" s="634"/>
      <c r="F30" s="14">
        <v>2</v>
      </c>
      <c r="G30" s="226">
        <f t="shared" si="1"/>
        <v>0.6</v>
      </c>
      <c r="H30" s="25"/>
      <c r="I30" s="25"/>
      <c r="J30" s="25">
        <f>меню!D115</f>
        <v>1</v>
      </c>
      <c r="K30" s="25"/>
      <c r="L30" s="25"/>
      <c r="M30" s="23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14">
        <f t="shared" si="2"/>
        <v>1</v>
      </c>
      <c r="AC30" s="14">
        <f t="shared" si="3"/>
        <v>0.05</v>
      </c>
      <c r="AD30" s="227">
        <f t="shared" si="0"/>
        <v>8.333333333333334</v>
      </c>
    </row>
    <row r="31" spans="1:30" ht="15">
      <c r="A31" s="225">
        <v>26</v>
      </c>
      <c r="B31" s="634" t="s">
        <v>177</v>
      </c>
      <c r="C31" s="634"/>
      <c r="D31" s="634"/>
      <c r="E31" s="634"/>
      <c r="F31" s="14">
        <v>1.2</v>
      </c>
      <c r="G31" s="226">
        <f t="shared" si="1"/>
        <v>0.36</v>
      </c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14">
        <f t="shared" si="2"/>
        <v>0</v>
      </c>
      <c r="AC31" s="14">
        <f t="shared" si="3"/>
        <v>0</v>
      </c>
      <c r="AD31" s="227">
        <f t="shared" si="0"/>
        <v>0</v>
      </c>
    </row>
    <row r="32" spans="1:30" ht="15">
      <c r="A32" s="225">
        <v>27</v>
      </c>
      <c r="B32" s="639" t="s">
        <v>178</v>
      </c>
      <c r="C32" s="640"/>
      <c r="D32" s="640"/>
      <c r="E32" s="641"/>
      <c r="F32" s="14">
        <v>2</v>
      </c>
      <c r="G32" s="226">
        <f t="shared" si="1"/>
        <v>0.6</v>
      </c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14">
        <f t="shared" si="2"/>
        <v>0</v>
      </c>
      <c r="AC32" s="14">
        <f t="shared" si="3"/>
        <v>0</v>
      </c>
      <c r="AD32" s="227">
        <f t="shared" si="0"/>
        <v>0</v>
      </c>
    </row>
    <row r="33" spans="1:30" ht="15">
      <c r="A33" s="225">
        <v>28</v>
      </c>
      <c r="B33" s="639" t="s">
        <v>179</v>
      </c>
      <c r="C33" s="640"/>
      <c r="D33" s="640"/>
      <c r="E33" s="641"/>
      <c r="F33" s="14">
        <v>4</v>
      </c>
      <c r="G33" s="226">
        <f t="shared" si="1"/>
        <v>1.2</v>
      </c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14">
        <f t="shared" si="2"/>
        <v>0</v>
      </c>
      <c r="AC33" s="14">
        <f t="shared" si="3"/>
        <v>0</v>
      </c>
      <c r="AD33" s="227">
        <f t="shared" si="0"/>
        <v>0</v>
      </c>
    </row>
    <row r="34" spans="1:30" ht="15">
      <c r="A34" s="225">
        <v>29</v>
      </c>
      <c r="B34" s="634" t="s">
        <v>180</v>
      </c>
      <c r="C34" s="634"/>
      <c r="D34" s="634"/>
      <c r="E34" s="634"/>
      <c r="F34" s="14">
        <v>0.3</v>
      </c>
      <c r="G34" s="226">
        <f t="shared" si="1"/>
        <v>0.09</v>
      </c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14">
        <f t="shared" si="2"/>
        <v>0</v>
      </c>
      <c r="AC34" s="14">
        <f t="shared" si="3"/>
        <v>0</v>
      </c>
      <c r="AD34" s="227">
        <f t="shared" si="0"/>
        <v>0</v>
      </c>
    </row>
    <row r="35" spans="1:30" ht="15">
      <c r="A35" s="213">
        <v>30</v>
      </c>
      <c r="B35" s="639" t="s">
        <v>181</v>
      </c>
      <c r="C35" s="640"/>
      <c r="D35" s="640"/>
      <c r="E35" s="641"/>
      <c r="F35" s="236">
        <v>2</v>
      </c>
      <c r="G35" s="226">
        <f t="shared" si="1"/>
        <v>0.6</v>
      </c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14">
        <f t="shared" si="2"/>
        <v>0</v>
      </c>
      <c r="AC35" s="14">
        <f t="shared" si="3"/>
        <v>0</v>
      </c>
      <c r="AD35" s="227">
        <f t="shared" si="0"/>
        <v>0</v>
      </c>
    </row>
    <row r="36" spans="1:30" ht="15.75" thickBot="1">
      <c r="A36" s="238">
        <v>31</v>
      </c>
      <c r="B36" s="642" t="s">
        <v>182</v>
      </c>
      <c r="C36" s="642"/>
      <c r="D36" s="642"/>
      <c r="E36" s="642"/>
      <c r="F36" s="239">
        <v>5</v>
      </c>
      <c r="G36" s="226">
        <f t="shared" si="1"/>
        <v>1.5</v>
      </c>
      <c r="H36" s="240">
        <f>меню!E35+меню!E51</f>
        <v>1.9</v>
      </c>
      <c r="I36" s="240">
        <f>меню!E81</f>
        <v>1.2</v>
      </c>
      <c r="J36" s="240"/>
      <c r="K36" s="565">
        <f>меню!E127+меню!E159+меню!E146+меню!E185</f>
        <v>3.1</v>
      </c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14">
        <f t="shared" si="2"/>
        <v>6.199999999999999</v>
      </c>
      <c r="AC36" s="14">
        <f t="shared" si="3"/>
        <v>0.30999999999999994</v>
      </c>
      <c r="AD36" s="227">
        <f t="shared" si="0"/>
        <v>20.666666666666664</v>
      </c>
    </row>
    <row r="39" ht="15">
      <c r="O39" s="242"/>
    </row>
  </sheetData>
  <sheetProtection/>
  <mergeCells count="38">
    <mergeCell ref="B5:E5"/>
    <mergeCell ref="B6:E6"/>
    <mergeCell ref="B15:E15"/>
    <mergeCell ref="B16:E16"/>
    <mergeCell ref="B9:E9"/>
    <mergeCell ref="B10:E10"/>
    <mergeCell ref="A1:Q2"/>
    <mergeCell ref="B3:E3"/>
    <mergeCell ref="F3:G3"/>
    <mergeCell ref="H3:AD3"/>
    <mergeCell ref="B4:E4"/>
    <mergeCell ref="H4:AD4"/>
    <mergeCell ref="B17:E17"/>
    <mergeCell ref="B18:E18"/>
    <mergeCell ref="B19:E19"/>
    <mergeCell ref="B20:E20"/>
    <mergeCell ref="B7:E7"/>
    <mergeCell ref="B8:E8"/>
    <mergeCell ref="B11:E11"/>
    <mergeCell ref="B12:E12"/>
    <mergeCell ref="B13:E13"/>
    <mergeCell ref="B14:E14"/>
    <mergeCell ref="B35:E35"/>
    <mergeCell ref="B36:E36"/>
    <mergeCell ref="B29:E29"/>
    <mergeCell ref="B30:E30"/>
    <mergeCell ref="B31:E31"/>
    <mergeCell ref="B32:E32"/>
    <mergeCell ref="B33:E33"/>
    <mergeCell ref="B34:E34"/>
    <mergeCell ref="B23:E23"/>
    <mergeCell ref="B24:E24"/>
    <mergeCell ref="B27:E27"/>
    <mergeCell ref="B28:E28"/>
    <mergeCell ref="B21:E21"/>
    <mergeCell ref="B22:E22"/>
    <mergeCell ref="B25:E25"/>
    <mergeCell ref="B26:E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83"/>
  <sheetViews>
    <sheetView tabSelected="1" zoomScalePageLayoutView="0" workbookViewId="0" topLeftCell="A1">
      <selection activeCell="E19" sqref="E19"/>
    </sheetView>
  </sheetViews>
  <sheetFormatPr defaultColWidth="9.140625" defaultRowHeight="15"/>
  <cols>
    <col min="1" max="1" width="30.00390625" style="0" customWidth="1"/>
    <col min="2" max="2" width="26.00390625" style="0" customWidth="1"/>
    <col min="3" max="3" width="26.421875" style="0" customWidth="1"/>
  </cols>
  <sheetData>
    <row r="2" spans="1:3" ht="14.25" customHeight="1">
      <c r="A2" s="661" t="s">
        <v>405</v>
      </c>
      <c r="B2" s="661"/>
      <c r="C2" s="661"/>
    </row>
    <row r="3" spans="1:3" ht="14.25" customHeight="1">
      <c r="A3" s="661"/>
      <c r="B3" s="661"/>
      <c r="C3" s="661"/>
    </row>
    <row r="4" spans="1:3" ht="15">
      <c r="A4" s="449"/>
      <c r="B4" s="449"/>
      <c r="C4" s="449"/>
    </row>
    <row r="5" spans="1:3" ht="14.25" customHeight="1">
      <c r="A5" s="662" t="s">
        <v>262</v>
      </c>
      <c r="B5" s="450" t="s">
        <v>296</v>
      </c>
      <c r="C5" s="664" t="s">
        <v>403</v>
      </c>
    </row>
    <row r="6" spans="1:3" ht="30">
      <c r="A6" s="663"/>
      <c r="B6" s="451" t="s">
        <v>402</v>
      </c>
      <c r="C6" s="665"/>
    </row>
    <row r="7" spans="1:3" ht="24" customHeight="1">
      <c r="A7" s="361" t="s">
        <v>263</v>
      </c>
      <c r="B7" s="362">
        <f>меню!I58</f>
        <v>700</v>
      </c>
      <c r="C7" s="558">
        <f>B7/2720*100</f>
        <v>25.735294117647058</v>
      </c>
    </row>
    <row r="8" spans="1:3" ht="24" customHeight="1">
      <c r="A8" s="452" t="s">
        <v>264</v>
      </c>
      <c r="B8" s="364">
        <f>меню!I93</f>
        <v>629</v>
      </c>
      <c r="C8" s="560">
        <f>B8/2720*100</f>
        <v>23.125</v>
      </c>
    </row>
    <row r="9" spans="1:3" ht="24" customHeight="1">
      <c r="A9" s="363" t="s">
        <v>265</v>
      </c>
      <c r="B9" s="362">
        <f>меню!I118</f>
        <v>596</v>
      </c>
      <c r="C9" s="560">
        <f>B9/2720*100</f>
        <v>21.91176470588235</v>
      </c>
    </row>
    <row r="10" spans="1:3" ht="24" customHeight="1">
      <c r="A10" s="452" t="s">
        <v>266</v>
      </c>
      <c r="B10" s="364">
        <f>меню!I192</f>
        <v>697</v>
      </c>
      <c r="C10" s="560">
        <f>B10/2720*100</f>
        <v>25.624999999999996</v>
      </c>
    </row>
    <row r="11" spans="1:3" ht="24" customHeight="1">
      <c r="A11" s="365" t="s">
        <v>267</v>
      </c>
      <c r="B11" s="364">
        <f>меню!I237</f>
        <v>749</v>
      </c>
      <c r="C11" s="560">
        <f>B11/2720*100</f>
        <v>27.536764705882355</v>
      </c>
    </row>
    <row r="12" spans="1:3" ht="24" customHeight="1">
      <c r="A12" s="453" t="s">
        <v>268</v>
      </c>
      <c r="B12" s="454">
        <f>SUM(B7:B11)</f>
        <v>3371</v>
      </c>
      <c r="C12" s="559">
        <f>B12/5/2720*100</f>
        <v>24.786764705882355</v>
      </c>
    </row>
    <row r="13" spans="1:3" ht="24" customHeight="1">
      <c r="A13" s="452" t="s">
        <v>269</v>
      </c>
      <c r="B13" s="364">
        <f>меню!I265</f>
        <v>720</v>
      </c>
      <c r="C13" s="560">
        <f>B13/2720*100</f>
        <v>26.47058823529412</v>
      </c>
    </row>
    <row r="14" spans="1:3" ht="24" customHeight="1">
      <c r="A14" s="363" t="s">
        <v>270</v>
      </c>
      <c r="B14" s="362">
        <f>меню!I318</f>
        <v>648</v>
      </c>
      <c r="C14" s="560">
        <f>B14/2720*100</f>
        <v>23.823529411764703</v>
      </c>
    </row>
    <row r="15" spans="1:3" ht="24" customHeight="1">
      <c r="A15" s="452" t="s">
        <v>271</v>
      </c>
      <c r="B15" s="364">
        <f>меню!I350</f>
        <v>666</v>
      </c>
      <c r="C15" s="560">
        <f>B15/2720*100</f>
        <v>24.485294117647058</v>
      </c>
    </row>
    <row r="16" spans="1:3" ht="24" customHeight="1">
      <c r="A16" s="363" t="s">
        <v>272</v>
      </c>
      <c r="B16" s="362">
        <f>меню!I382</f>
        <v>760</v>
      </c>
      <c r="C16" s="560">
        <f>B16/2720*100</f>
        <v>27.941176470588236</v>
      </c>
    </row>
    <row r="17" spans="1:3" ht="24" customHeight="1">
      <c r="A17" s="452" t="s">
        <v>273</v>
      </c>
      <c r="B17" s="364">
        <f>меню!I416</f>
        <v>614</v>
      </c>
      <c r="C17" s="560">
        <f>B17/2720*100</f>
        <v>22.573529411764707</v>
      </c>
    </row>
    <row r="18" spans="1:3" ht="24" customHeight="1">
      <c r="A18" s="453" t="s">
        <v>268</v>
      </c>
      <c r="B18" s="455">
        <f>SUM(B13:B17)</f>
        <v>3408</v>
      </c>
      <c r="C18" s="561">
        <f>B18/5/2720*100</f>
        <v>25.058823529411768</v>
      </c>
    </row>
    <row r="19" spans="1:3" ht="24" customHeight="1">
      <c r="A19" s="361" t="s">
        <v>274</v>
      </c>
      <c r="B19" s="362">
        <f>меню!I466</f>
        <v>774</v>
      </c>
      <c r="C19" s="558">
        <f>B19/2720*100</f>
        <v>28.455882352941174</v>
      </c>
    </row>
    <row r="20" spans="1:3" ht="24" customHeight="1">
      <c r="A20" s="452" t="s">
        <v>275</v>
      </c>
      <c r="B20" s="364">
        <f>меню!I511</f>
        <v>646</v>
      </c>
      <c r="C20" s="560">
        <f>B20/2720*100</f>
        <v>23.75</v>
      </c>
    </row>
    <row r="21" spans="1:3" ht="24" customHeight="1">
      <c r="A21" s="363" t="s">
        <v>276</v>
      </c>
      <c r="B21" s="362">
        <f>меню!I558</f>
        <v>649</v>
      </c>
      <c r="C21" s="560">
        <f>B21/2720*100</f>
        <v>23.86029411764706</v>
      </c>
    </row>
    <row r="22" spans="1:3" ht="24" customHeight="1">
      <c r="A22" s="452" t="s">
        <v>277</v>
      </c>
      <c r="B22" s="364">
        <f>меню!I593</f>
        <v>718</v>
      </c>
      <c r="C22" s="560">
        <f>B22/2720*100</f>
        <v>26.397058823529413</v>
      </c>
    </row>
    <row r="23" spans="1:3" ht="24" customHeight="1">
      <c r="A23" s="452" t="s">
        <v>278</v>
      </c>
      <c r="B23" s="362">
        <f>меню!I651</f>
        <v>630</v>
      </c>
      <c r="C23" s="558">
        <f>B23/2720*100</f>
        <v>23.161764705882355</v>
      </c>
    </row>
    <row r="24" spans="1:3" ht="24" customHeight="1">
      <c r="A24" s="453" t="s">
        <v>268</v>
      </c>
      <c r="B24" s="456">
        <f>SUM(B19:B23)</f>
        <v>3417</v>
      </c>
      <c r="C24" s="561">
        <f>B24/5/2720*100</f>
        <v>25.124999999999996</v>
      </c>
    </row>
    <row r="25" spans="1:3" ht="24" customHeight="1">
      <c r="A25" s="452" t="s">
        <v>279</v>
      </c>
      <c r="B25" s="364">
        <f>меню!I685</f>
        <v>769</v>
      </c>
      <c r="C25" s="560">
        <f>B25/2720*100</f>
        <v>28.272058823529413</v>
      </c>
    </row>
    <row r="26" spans="1:3" ht="24" customHeight="1">
      <c r="A26" s="363" t="s">
        <v>280</v>
      </c>
      <c r="B26" s="362">
        <f>меню!I717</f>
        <v>575</v>
      </c>
      <c r="C26" s="560">
        <f>B26/2720*100</f>
        <v>21.139705882352942</v>
      </c>
    </row>
    <row r="27" spans="1:3" ht="24" customHeight="1">
      <c r="A27" s="452" t="s">
        <v>281</v>
      </c>
      <c r="B27" s="364">
        <f>меню!I765</f>
        <v>710</v>
      </c>
      <c r="C27" s="560">
        <f>B27/2720*100</f>
        <v>26.10294117647059</v>
      </c>
    </row>
    <row r="28" spans="1:3" ht="24" customHeight="1">
      <c r="A28" s="363" t="s">
        <v>282</v>
      </c>
      <c r="B28" s="362">
        <f>меню!I825</f>
        <v>749</v>
      </c>
      <c r="C28" s="560">
        <f>B28/2720*100</f>
        <v>27.536764705882355</v>
      </c>
    </row>
    <row r="29" spans="1:3" ht="24" customHeight="1">
      <c r="A29" s="452" t="s">
        <v>283</v>
      </c>
      <c r="B29" s="457">
        <f>меню!I873</f>
        <v>731</v>
      </c>
      <c r="C29" s="560">
        <f>B29/2720*100</f>
        <v>26.875</v>
      </c>
    </row>
    <row r="30" spans="1:3" ht="24" customHeight="1">
      <c r="A30" s="453" t="s">
        <v>268</v>
      </c>
      <c r="B30" s="458">
        <f>SUM(B25:B29)</f>
        <v>3534</v>
      </c>
      <c r="C30" s="562">
        <f>B30/5/2720*100</f>
        <v>25.985294117647058</v>
      </c>
    </row>
    <row r="31" spans="1:3" ht="24" customHeight="1">
      <c r="A31" s="459" t="s">
        <v>284</v>
      </c>
      <c r="B31" s="460">
        <f>(B12+B18+B24+B30)/20</f>
        <v>686.5</v>
      </c>
      <c r="C31" s="589">
        <f>B31/2720*100</f>
        <v>25.238970588235293</v>
      </c>
    </row>
    <row r="32" spans="1:3" ht="15">
      <c r="A32" s="366"/>
      <c r="B32" s="366"/>
      <c r="C32" s="366"/>
    </row>
    <row r="33" spans="1:3" ht="15">
      <c r="A33" s="366"/>
      <c r="B33" s="366"/>
      <c r="C33" s="366"/>
    </row>
    <row r="34" spans="1:3" ht="15">
      <c r="A34" s="366"/>
      <c r="B34" s="366"/>
      <c r="C34" s="366"/>
    </row>
    <row r="35" spans="1:3" ht="15">
      <c r="A35" s="366"/>
      <c r="B35" s="366"/>
      <c r="C35" s="366"/>
    </row>
    <row r="36" spans="1:3" ht="15">
      <c r="A36" s="366"/>
      <c r="B36" s="366"/>
      <c r="C36" s="366"/>
    </row>
    <row r="37" spans="1:3" ht="15">
      <c r="A37" s="366"/>
      <c r="B37" s="366"/>
      <c r="C37" s="366"/>
    </row>
    <row r="38" spans="1:3" ht="15">
      <c r="A38" s="366"/>
      <c r="B38" s="366"/>
      <c r="C38" s="366"/>
    </row>
    <row r="39" spans="1:3" ht="15">
      <c r="A39" s="366"/>
      <c r="B39" s="366"/>
      <c r="C39" s="366"/>
    </row>
    <row r="40" spans="1:3" ht="15">
      <c r="A40" s="366"/>
      <c r="B40" s="366"/>
      <c r="C40" s="366"/>
    </row>
    <row r="41" spans="1:3" ht="15">
      <c r="A41" s="366"/>
      <c r="B41" s="366"/>
      <c r="C41" s="366"/>
    </row>
    <row r="42" spans="1:3" ht="15">
      <c r="A42" s="366"/>
      <c r="B42" s="366"/>
      <c r="C42" s="366"/>
    </row>
    <row r="43" spans="1:3" ht="15">
      <c r="A43" s="366"/>
      <c r="B43" s="366"/>
      <c r="C43" s="366"/>
    </row>
    <row r="44" spans="1:3" ht="15">
      <c r="A44" s="366"/>
      <c r="B44" s="366"/>
      <c r="C44" s="366"/>
    </row>
    <row r="45" spans="1:3" ht="15">
      <c r="A45" s="366"/>
      <c r="B45" s="366"/>
      <c r="C45" s="366"/>
    </row>
    <row r="46" spans="1:3" ht="15">
      <c r="A46" s="366"/>
      <c r="B46" s="366"/>
      <c r="C46" s="366"/>
    </row>
    <row r="47" spans="1:3" ht="15">
      <c r="A47" s="366"/>
      <c r="B47" s="366"/>
      <c r="C47" s="366"/>
    </row>
    <row r="48" spans="1:3" ht="15">
      <c r="A48" s="366"/>
      <c r="B48" s="366"/>
      <c r="C48" s="366"/>
    </row>
    <row r="49" spans="1:3" ht="15">
      <c r="A49" s="366"/>
      <c r="B49" s="366"/>
      <c r="C49" s="366"/>
    </row>
    <row r="50" spans="1:3" ht="15">
      <c r="A50" s="366"/>
      <c r="B50" s="366"/>
      <c r="C50" s="366"/>
    </row>
    <row r="51" spans="1:3" ht="15">
      <c r="A51" s="366"/>
      <c r="B51" s="366"/>
      <c r="C51" s="366"/>
    </row>
    <row r="52" spans="1:3" ht="15">
      <c r="A52" s="366"/>
      <c r="B52" s="366"/>
      <c r="C52" s="366"/>
    </row>
    <row r="53" spans="1:3" ht="15">
      <c r="A53" s="366"/>
      <c r="B53" s="366"/>
      <c r="C53" s="366"/>
    </row>
    <row r="54" spans="1:3" ht="15">
      <c r="A54" s="366"/>
      <c r="B54" s="366"/>
      <c r="C54" s="366"/>
    </row>
    <row r="55" spans="1:3" ht="15">
      <c r="A55" s="366"/>
      <c r="B55" s="366"/>
      <c r="C55" s="366"/>
    </row>
    <row r="56" spans="1:3" ht="15">
      <c r="A56" s="366"/>
      <c r="B56" s="366"/>
      <c r="C56" s="366"/>
    </row>
    <row r="57" spans="1:3" ht="15">
      <c r="A57" s="366"/>
      <c r="B57" s="366"/>
      <c r="C57" s="366"/>
    </row>
    <row r="58" spans="1:3" ht="15">
      <c r="A58" s="366"/>
      <c r="B58" s="366"/>
      <c r="C58" s="366"/>
    </row>
    <row r="59" spans="1:3" ht="15">
      <c r="A59" s="366"/>
      <c r="B59" s="366"/>
      <c r="C59" s="366"/>
    </row>
    <row r="60" spans="1:3" ht="15">
      <c r="A60" s="366"/>
      <c r="B60" s="366"/>
      <c r="C60" s="366"/>
    </row>
    <row r="61" spans="1:3" ht="15">
      <c r="A61" s="366"/>
      <c r="B61" s="366"/>
      <c r="C61" s="366"/>
    </row>
    <row r="62" spans="1:3" ht="15">
      <c r="A62" s="366"/>
      <c r="B62" s="366"/>
      <c r="C62" s="366"/>
    </row>
    <row r="63" spans="1:3" ht="15">
      <c r="A63" s="366"/>
      <c r="B63" s="366"/>
      <c r="C63" s="366"/>
    </row>
    <row r="64" spans="1:3" ht="15">
      <c r="A64" s="366"/>
      <c r="B64" s="366"/>
      <c r="C64" s="366"/>
    </row>
    <row r="65" spans="1:3" ht="15">
      <c r="A65" s="366"/>
      <c r="B65" s="366"/>
      <c r="C65" s="366"/>
    </row>
    <row r="66" spans="1:3" ht="15">
      <c r="A66" s="366"/>
      <c r="B66" s="366"/>
      <c r="C66" s="366"/>
    </row>
    <row r="67" spans="1:3" ht="15">
      <c r="A67" s="366"/>
      <c r="B67" s="366"/>
      <c r="C67" s="366"/>
    </row>
    <row r="68" spans="1:3" ht="15">
      <c r="A68" s="366"/>
      <c r="B68" s="366"/>
      <c r="C68" s="366"/>
    </row>
    <row r="69" spans="1:3" ht="15">
      <c r="A69" s="366"/>
      <c r="B69" s="366"/>
      <c r="C69" s="366"/>
    </row>
    <row r="70" spans="1:3" ht="15">
      <c r="A70" s="366"/>
      <c r="B70" s="366"/>
      <c r="C70" s="366"/>
    </row>
    <row r="71" spans="1:3" ht="15">
      <c r="A71" s="366"/>
      <c r="B71" s="366"/>
      <c r="C71" s="366"/>
    </row>
    <row r="72" spans="1:3" ht="15">
      <c r="A72" s="366"/>
      <c r="B72" s="366"/>
      <c r="C72" s="366"/>
    </row>
    <row r="73" spans="1:3" ht="15">
      <c r="A73" s="366"/>
      <c r="B73" s="366"/>
      <c r="C73" s="366"/>
    </row>
    <row r="74" spans="1:3" ht="15">
      <c r="A74" s="366"/>
      <c r="B74" s="366"/>
      <c r="C74" s="366"/>
    </row>
    <row r="75" spans="1:3" ht="15">
      <c r="A75" s="366"/>
      <c r="B75" s="366"/>
      <c r="C75" s="366"/>
    </row>
    <row r="76" spans="1:3" ht="15">
      <c r="A76" s="366"/>
      <c r="B76" s="366"/>
      <c r="C76" s="366"/>
    </row>
    <row r="77" spans="1:3" ht="15">
      <c r="A77" s="366"/>
      <c r="B77" s="366"/>
      <c r="C77" s="366"/>
    </row>
    <row r="78" spans="1:3" ht="15">
      <c r="A78" s="366"/>
      <c r="B78" s="366"/>
      <c r="C78" s="366"/>
    </row>
    <row r="79" spans="1:3" ht="15">
      <c r="A79" s="366"/>
      <c r="B79" s="366"/>
      <c r="C79" s="366"/>
    </row>
    <row r="80" spans="1:3" ht="15">
      <c r="A80" s="366"/>
      <c r="B80" s="366"/>
      <c r="C80" s="366"/>
    </row>
    <row r="81" spans="1:3" ht="15">
      <c r="A81" s="366"/>
      <c r="B81" s="366"/>
      <c r="C81" s="366"/>
    </row>
    <row r="82" spans="1:3" ht="15">
      <c r="A82" s="366"/>
      <c r="B82" s="366"/>
      <c r="C82" s="366"/>
    </row>
    <row r="83" spans="1:3" ht="15">
      <c r="A83" s="366"/>
      <c r="B83" s="366"/>
      <c r="C83" s="366"/>
    </row>
  </sheetData>
  <sheetProtection/>
  <mergeCells count="3">
    <mergeCell ref="A2:C3"/>
    <mergeCell ref="A5:A6"/>
    <mergeCell ref="C5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8.8515625" style="2" customWidth="1"/>
    <col min="2" max="2" width="9.57421875" style="2" customWidth="1"/>
    <col min="3" max="4" width="15.421875" style="2" customWidth="1"/>
    <col min="5" max="5" width="17.8515625" style="2" customWidth="1"/>
    <col min="6" max="6" width="16.57421875" style="2" customWidth="1"/>
    <col min="7" max="7" width="16.28125" style="2" customWidth="1"/>
    <col min="8" max="8" width="16.8515625" style="2" customWidth="1"/>
    <col min="9" max="9" width="13.8515625" style="2" customWidth="1"/>
    <col min="10" max="10" width="13.421875" style="0" customWidth="1"/>
  </cols>
  <sheetData>
    <row r="1" spans="1:9" ht="15">
      <c r="A1" s="666" t="s">
        <v>285</v>
      </c>
      <c r="B1" s="666"/>
      <c r="C1" s="666"/>
      <c r="D1" s="666"/>
      <c r="E1" s="666"/>
      <c r="F1" s="666"/>
      <c r="G1" s="666"/>
      <c r="H1" s="666"/>
      <c r="I1" s="367"/>
    </row>
    <row r="2" spans="1:9" ht="15">
      <c r="A2" s="368"/>
      <c r="B2" s="328"/>
      <c r="C2" s="669" t="s">
        <v>194</v>
      </c>
      <c r="D2" s="673"/>
      <c r="E2" s="673"/>
      <c r="F2" s="673"/>
      <c r="G2" s="673"/>
      <c r="H2" s="378"/>
      <c r="I2" s="385"/>
    </row>
    <row r="3" spans="1:9" ht="15">
      <c r="A3" s="369"/>
      <c r="B3" s="370"/>
      <c r="C3" s="372"/>
      <c r="D3" s="371"/>
      <c r="E3" s="372"/>
      <c r="F3" s="372"/>
      <c r="G3" s="372"/>
      <c r="H3" s="390"/>
      <c r="I3" s="242"/>
    </row>
    <row r="4" spans="1:9" ht="15">
      <c r="A4" s="667" t="s">
        <v>286</v>
      </c>
      <c r="B4" s="668"/>
      <c r="C4" s="386" t="s">
        <v>287</v>
      </c>
      <c r="D4" s="385" t="s">
        <v>403</v>
      </c>
      <c r="E4" s="386" t="s">
        <v>288</v>
      </c>
      <c r="F4" s="386" t="s">
        <v>403</v>
      </c>
      <c r="G4" s="392" t="s">
        <v>289</v>
      </c>
      <c r="H4" s="391" t="s">
        <v>403</v>
      </c>
      <c r="I4" s="387"/>
    </row>
    <row r="5" spans="1:9" ht="15">
      <c r="A5" s="373"/>
      <c r="B5" s="374"/>
      <c r="C5" s="376"/>
      <c r="D5" s="375"/>
      <c r="E5" s="376"/>
      <c r="F5" s="376"/>
      <c r="G5" s="376"/>
      <c r="H5" s="377"/>
      <c r="I5" s="242"/>
    </row>
    <row r="6" spans="1:9" ht="15">
      <c r="A6" s="676">
        <v>1</v>
      </c>
      <c r="B6" s="677"/>
      <c r="C6" s="380">
        <f>меню!F58</f>
        <v>23.509999999999998</v>
      </c>
      <c r="D6" s="379">
        <f>C6/90*100</f>
        <v>26.12222222222222</v>
      </c>
      <c r="E6" s="380">
        <f>меню!G58</f>
        <v>18.88</v>
      </c>
      <c r="F6" s="380">
        <f>E6/92*100</f>
        <v>20.52173913043478</v>
      </c>
      <c r="G6" s="384">
        <f>меню!H58</f>
        <v>103.39999999999999</v>
      </c>
      <c r="H6" s="381">
        <f>G6/383*100</f>
        <v>26.99738903394256</v>
      </c>
      <c r="I6" s="379"/>
    </row>
    <row r="7" spans="1:9" ht="15">
      <c r="A7" s="669">
        <v>2</v>
      </c>
      <c r="B7" s="670"/>
      <c r="C7" s="308">
        <f>меню!F93</f>
        <v>24.24</v>
      </c>
      <c r="D7" s="308">
        <f>C7/90*100</f>
        <v>26.93333333333333</v>
      </c>
      <c r="E7" s="308">
        <f>меню!G93</f>
        <v>24.48</v>
      </c>
      <c r="F7" s="308">
        <f>E7/92*100</f>
        <v>26.608695652173914</v>
      </c>
      <c r="G7" s="308">
        <f>меню!H93</f>
        <v>97.3</v>
      </c>
      <c r="H7" s="308">
        <f>G7/383*100</f>
        <v>25.404699738903393</v>
      </c>
      <c r="I7" s="388"/>
    </row>
    <row r="8" spans="1:9" ht="15">
      <c r="A8" s="667">
        <v>3</v>
      </c>
      <c r="B8" s="668"/>
      <c r="C8" s="380">
        <f>меню!F118</f>
        <v>25.41</v>
      </c>
      <c r="D8" s="308">
        <f>C8/90*100</f>
        <v>28.233333333333334</v>
      </c>
      <c r="E8" s="380">
        <f>меню!G118</f>
        <v>20.709999999999997</v>
      </c>
      <c r="F8" s="308">
        <f>E8/92*100</f>
        <v>22.51086956521739</v>
      </c>
      <c r="G8" s="380">
        <f>меню!H118</f>
        <v>85.89999999999999</v>
      </c>
      <c r="H8" s="308">
        <f>G8/383*100</f>
        <v>22.428198433420363</v>
      </c>
      <c r="I8" s="379"/>
    </row>
    <row r="9" spans="1:9" ht="15">
      <c r="A9" s="669">
        <v>4</v>
      </c>
      <c r="B9" s="670"/>
      <c r="C9" s="308">
        <f>меню!F192</f>
        <v>25.159999999999997</v>
      </c>
      <c r="D9" s="308">
        <f>C9/90*100</f>
        <v>27.95555555555555</v>
      </c>
      <c r="E9" s="308">
        <f>меню!G192</f>
        <v>26.699999999999996</v>
      </c>
      <c r="F9" s="308">
        <f>E9/92*100</f>
        <v>29.021739130434774</v>
      </c>
      <c r="G9" s="308">
        <f>меню!H192</f>
        <v>95.60000000000001</v>
      </c>
      <c r="H9" s="308">
        <f>G9/383*100</f>
        <v>24.96083550913838</v>
      </c>
      <c r="I9" s="388"/>
    </row>
    <row r="10" spans="1:9" ht="15">
      <c r="A10" s="669">
        <v>5</v>
      </c>
      <c r="B10" s="670"/>
      <c r="C10" s="308">
        <f>меню!F237</f>
        <v>23.83</v>
      </c>
      <c r="D10" s="308">
        <f>C10/90*100</f>
        <v>26.477777777777778</v>
      </c>
      <c r="E10" s="308">
        <f>меню!G237</f>
        <v>23.02</v>
      </c>
      <c r="F10" s="308">
        <f>E10/92*100</f>
        <v>25.021739130434785</v>
      </c>
      <c r="G10" s="308">
        <f>меню!H237</f>
        <v>114.00000000000001</v>
      </c>
      <c r="H10" s="308">
        <f>G10/383*100</f>
        <v>29.76501305483029</v>
      </c>
      <c r="I10" s="379"/>
    </row>
    <row r="11" spans="1:9" ht="15">
      <c r="A11" s="671" t="s">
        <v>268</v>
      </c>
      <c r="B11" s="672"/>
      <c r="C11" s="393">
        <f>SUM(C6:C10)</f>
        <v>122.14999999999999</v>
      </c>
      <c r="D11" s="394">
        <f>C11/5/90*100</f>
        <v>27.144444444444442</v>
      </c>
      <c r="E11" s="393">
        <f>SUM(E6:E10)</f>
        <v>113.78999999999998</v>
      </c>
      <c r="F11" s="393">
        <f>E11/5/92*100</f>
        <v>24.736956521739124</v>
      </c>
      <c r="G11" s="393">
        <f>SUM(G6:G10)</f>
        <v>496.2</v>
      </c>
      <c r="H11" s="568">
        <f>G11/5/383*100</f>
        <v>25.911227154046994</v>
      </c>
      <c r="I11" s="379"/>
    </row>
    <row r="12" spans="1:9" ht="15">
      <c r="A12" s="669">
        <v>6</v>
      </c>
      <c r="B12" s="670"/>
      <c r="C12" s="308">
        <f>меню!F265</f>
        <v>22.249999999999996</v>
      </c>
      <c r="D12" s="382">
        <f>C12/90*100</f>
        <v>24.722222222222218</v>
      </c>
      <c r="E12" s="308">
        <f>меню!G265</f>
        <v>19.169999999999998</v>
      </c>
      <c r="F12" s="308">
        <f>E12/92*100</f>
        <v>20.83695652173913</v>
      </c>
      <c r="G12" s="308">
        <f>меню!H265</f>
        <v>124.51</v>
      </c>
      <c r="H12" s="383">
        <f>G12/383*100</f>
        <v>32.50913838120105</v>
      </c>
      <c r="I12" s="388"/>
    </row>
    <row r="13" spans="1:9" ht="15">
      <c r="A13" s="667">
        <v>7</v>
      </c>
      <c r="B13" s="668"/>
      <c r="C13" s="380">
        <f>меню!F318</f>
        <v>26.039999999999996</v>
      </c>
      <c r="D13" s="382">
        <f>C13/90*100</f>
        <v>28.933333333333326</v>
      </c>
      <c r="E13" s="380">
        <f>меню!G318</f>
        <v>25.869999999999994</v>
      </c>
      <c r="F13" s="308">
        <f>E13/92*100</f>
        <v>28.119565217391298</v>
      </c>
      <c r="G13" s="380">
        <f>меню!H318</f>
        <v>73.88</v>
      </c>
      <c r="H13" s="383">
        <f>G13/383*100</f>
        <v>19.289817232375977</v>
      </c>
      <c r="I13" s="379"/>
    </row>
    <row r="14" spans="1:9" ht="15">
      <c r="A14" s="669">
        <v>8</v>
      </c>
      <c r="B14" s="670"/>
      <c r="C14" s="308">
        <f>меню!F350</f>
        <v>25.51</v>
      </c>
      <c r="D14" s="382">
        <f>C14/90*100</f>
        <v>28.344444444444445</v>
      </c>
      <c r="E14" s="308">
        <f>меню!G350</f>
        <v>25.580000000000002</v>
      </c>
      <c r="F14" s="308">
        <f>E14/92*100</f>
        <v>27.804347826086957</v>
      </c>
      <c r="G14" s="308">
        <f>меню!H350</f>
        <v>114.79999999999998</v>
      </c>
      <c r="H14" s="383">
        <f>G14/383*100</f>
        <v>29.973890339425584</v>
      </c>
      <c r="I14" s="388"/>
    </row>
    <row r="15" spans="1:9" ht="15">
      <c r="A15" s="667">
        <v>9</v>
      </c>
      <c r="B15" s="668"/>
      <c r="C15" s="380">
        <f>меню!F382</f>
        <v>24.07</v>
      </c>
      <c r="D15" s="382">
        <f>C15/90*100</f>
        <v>26.744444444444444</v>
      </c>
      <c r="E15" s="380">
        <f>меню!G382</f>
        <v>24.04</v>
      </c>
      <c r="F15" s="308">
        <f>E15/92*100</f>
        <v>26.130434782608695</v>
      </c>
      <c r="G15" s="380">
        <f>меню!H382</f>
        <v>105.99999999999999</v>
      </c>
      <c r="H15" s="383">
        <f>G15/383*100</f>
        <v>27.676240208877278</v>
      </c>
      <c r="I15" s="379"/>
    </row>
    <row r="16" spans="1:9" ht="15">
      <c r="A16" s="669">
        <v>10</v>
      </c>
      <c r="B16" s="670"/>
      <c r="C16" s="308">
        <f>меню!F416</f>
        <v>23.509999999999998</v>
      </c>
      <c r="D16" s="382">
        <f>C16/90*100</f>
        <v>26.12222222222222</v>
      </c>
      <c r="E16" s="308">
        <f>меню!G416</f>
        <v>24.79</v>
      </c>
      <c r="F16" s="308">
        <f>E16/92*100</f>
        <v>26.945652173913043</v>
      </c>
      <c r="G16" s="308">
        <f>меню!H416</f>
        <v>81.7</v>
      </c>
      <c r="H16" s="383">
        <f>G16/383*100</f>
        <v>21.33159268929504</v>
      </c>
      <c r="I16" s="388"/>
    </row>
    <row r="17" spans="1:9" ht="15">
      <c r="A17" s="671" t="s">
        <v>268</v>
      </c>
      <c r="B17" s="672"/>
      <c r="C17" s="306">
        <f>SUM(C12:C16)</f>
        <v>121.38</v>
      </c>
      <c r="D17" s="395">
        <f>C17/5/90*100</f>
        <v>26.973333333333333</v>
      </c>
      <c r="E17" s="306">
        <f>SUM(E12:E16)</f>
        <v>119.44999999999999</v>
      </c>
      <c r="F17" s="306">
        <f>E17/5/92*100</f>
        <v>25.967391304347824</v>
      </c>
      <c r="G17" s="306">
        <f>SUM(G12:G16)</f>
        <v>500.88999999999993</v>
      </c>
      <c r="H17" s="396">
        <f>G17/5/383*100</f>
        <v>26.156135770234982</v>
      </c>
      <c r="I17" s="388"/>
    </row>
    <row r="18" spans="1:9" ht="15">
      <c r="A18" s="676">
        <v>11</v>
      </c>
      <c r="B18" s="677"/>
      <c r="C18" s="380">
        <f>меню!F466</f>
        <v>26.49</v>
      </c>
      <c r="D18" s="379">
        <f>C18/90*100</f>
        <v>29.433333333333334</v>
      </c>
      <c r="E18" s="380">
        <f>меню!G466</f>
        <v>29.319999999999997</v>
      </c>
      <c r="F18" s="380">
        <f>E18/92*100</f>
        <v>31.869565217391298</v>
      </c>
      <c r="G18" s="380">
        <f>меню!H466</f>
        <v>105.23</v>
      </c>
      <c r="H18" s="381">
        <f>G18/383*100</f>
        <v>27.475195822454307</v>
      </c>
      <c r="I18" s="379"/>
    </row>
    <row r="19" spans="1:9" ht="15">
      <c r="A19" s="669">
        <v>12</v>
      </c>
      <c r="B19" s="670"/>
      <c r="C19" s="308">
        <f>меню!F511</f>
        <v>21.159999999999997</v>
      </c>
      <c r="D19" s="379">
        <f>C19/90*100</f>
        <v>23.51111111111111</v>
      </c>
      <c r="E19" s="308">
        <f>меню!G511</f>
        <v>24.339999999999996</v>
      </c>
      <c r="F19" s="308">
        <f>E19/92*100</f>
        <v>26.45652173913043</v>
      </c>
      <c r="G19" s="308">
        <f>меню!H511</f>
        <v>82.89999999999999</v>
      </c>
      <c r="H19" s="308">
        <f>G19/383*100</f>
        <v>21.644908616187987</v>
      </c>
      <c r="I19" s="388"/>
    </row>
    <row r="20" spans="1:9" ht="15">
      <c r="A20" s="667">
        <v>13</v>
      </c>
      <c r="B20" s="668"/>
      <c r="C20" s="380">
        <f>меню!F558</f>
        <v>23.639999999999997</v>
      </c>
      <c r="D20" s="379">
        <f>C20/90*100</f>
        <v>26.266666666666666</v>
      </c>
      <c r="E20" s="380">
        <f>меню!G558</f>
        <v>18.33</v>
      </c>
      <c r="F20" s="308">
        <f>E20/92*100</f>
        <v>19.923913043478258</v>
      </c>
      <c r="G20" s="380">
        <f>меню!H558</f>
        <v>99.84999999999998</v>
      </c>
      <c r="H20" s="308">
        <f>G20/383*100</f>
        <v>26.07049608355091</v>
      </c>
      <c r="I20" s="379"/>
    </row>
    <row r="21" spans="1:9" ht="15">
      <c r="A21" s="669">
        <v>14</v>
      </c>
      <c r="B21" s="670"/>
      <c r="C21" s="308">
        <f>меню!F593</f>
        <v>27.89</v>
      </c>
      <c r="D21" s="379">
        <f>C21/90*100</f>
        <v>30.988888888888887</v>
      </c>
      <c r="E21" s="308">
        <f>меню!G593</f>
        <v>25.139999999999997</v>
      </c>
      <c r="F21" s="308">
        <f>E21/92*100</f>
        <v>27.326086956521735</v>
      </c>
      <c r="G21" s="308">
        <f>меню!H593</f>
        <v>98.01</v>
      </c>
      <c r="H21" s="308">
        <f>G21/383*100</f>
        <v>25.590078328981726</v>
      </c>
      <c r="I21" s="388"/>
    </row>
    <row r="22" spans="1:9" ht="15">
      <c r="A22" s="669">
        <v>15</v>
      </c>
      <c r="B22" s="670"/>
      <c r="C22" s="380">
        <f>меню!F651</f>
        <v>21.959999999999997</v>
      </c>
      <c r="D22" s="379">
        <f>C22/90*100</f>
        <v>24.399999999999995</v>
      </c>
      <c r="E22" s="380">
        <f>меню!G651</f>
        <v>19.399999999999995</v>
      </c>
      <c r="F22" s="308">
        <f>E22/92*100</f>
        <v>21.086956521739125</v>
      </c>
      <c r="G22" s="380">
        <f>меню!H651</f>
        <v>97.2</v>
      </c>
      <c r="H22" s="381">
        <f>G22/383*100</f>
        <v>25.378590078328983</v>
      </c>
      <c r="I22" s="379"/>
    </row>
    <row r="23" spans="1:9" ht="15">
      <c r="A23" s="671" t="s">
        <v>268</v>
      </c>
      <c r="B23" s="672"/>
      <c r="C23" s="306">
        <f>SUM(C18:C22)</f>
        <v>121.13999999999999</v>
      </c>
      <c r="D23" s="395">
        <f>C23/5/90*100</f>
        <v>26.919999999999998</v>
      </c>
      <c r="E23" s="306">
        <f>SUM(E18:E22)</f>
        <v>116.52999999999999</v>
      </c>
      <c r="F23" s="306">
        <f>E23/5/92*100</f>
        <v>25.33260869565217</v>
      </c>
      <c r="G23" s="306">
        <f>SUM(G18:G22)</f>
        <v>483.18999999999994</v>
      </c>
      <c r="H23" s="396">
        <f>G23/5/383*100</f>
        <v>25.231853785900782</v>
      </c>
      <c r="I23" s="388"/>
    </row>
    <row r="24" spans="1:9" ht="15">
      <c r="A24" s="669">
        <v>16</v>
      </c>
      <c r="B24" s="670"/>
      <c r="C24" s="308">
        <f>меню!F685</f>
        <v>27.560000000000002</v>
      </c>
      <c r="D24" s="382">
        <f>C24/90*100</f>
        <v>30.622222222222224</v>
      </c>
      <c r="E24" s="308">
        <f>меню!G685</f>
        <v>24.78</v>
      </c>
      <c r="F24" s="308">
        <f>E24/92*100</f>
        <v>26.934782608695652</v>
      </c>
      <c r="G24" s="308">
        <f>меню!H685</f>
        <v>121.6</v>
      </c>
      <c r="H24" s="383">
        <f>G24/383*100</f>
        <v>31.74934725848564</v>
      </c>
      <c r="I24" s="388"/>
    </row>
    <row r="25" spans="1:9" ht="15">
      <c r="A25" s="667">
        <v>17</v>
      </c>
      <c r="B25" s="668"/>
      <c r="C25" s="380">
        <f>меню!F717</f>
        <v>23.539999999999996</v>
      </c>
      <c r="D25" s="382">
        <f>C25/90*100</f>
        <v>26.155555555555548</v>
      </c>
      <c r="E25" s="380">
        <f>меню!G717</f>
        <v>23.119999999999997</v>
      </c>
      <c r="F25" s="308">
        <f>E25/92*100</f>
        <v>25.130434782608692</v>
      </c>
      <c r="G25" s="380">
        <f>меню!H717</f>
        <v>76.2</v>
      </c>
      <c r="H25" s="383">
        <f>G25/383*100</f>
        <v>19.895561357702352</v>
      </c>
      <c r="I25" s="379"/>
    </row>
    <row r="26" spans="1:9" ht="15">
      <c r="A26" s="669">
        <v>18</v>
      </c>
      <c r="B26" s="670"/>
      <c r="C26" s="308">
        <f>меню!F765</f>
        <v>29.26</v>
      </c>
      <c r="D26" s="382">
        <f>C26/90*100</f>
        <v>32.51111111111111</v>
      </c>
      <c r="E26" s="308">
        <f>меню!G765</f>
        <v>20.339999999999996</v>
      </c>
      <c r="F26" s="308">
        <f>E26/92*100</f>
        <v>22.10869565217391</v>
      </c>
      <c r="G26" s="308">
        <f>меню!H765</f>
        <v>103.8</v>
      </c>
      <c r="H26" s="383">
        <f>G26/383*100</f>
        <v>27.10182767624021</v>
      </c>
      <c r="I26" s="388"/>
    </row>
    <row r="27" spans="1:9" ht="15">
      <c r="A27" s="667">
        <v>19</v>
      </c>
      <c r="B27" s="668"/>
      <c r="C27" s="380">
        <f>меню!F825</f>
        <v>27.84</v>
      </c>
      <c r="D27" s="382">
        <f>C27/90*100</f>
        <v>30.933333333333334</v>
      </c>
      <c r="E27" s="380">
        <f>меню!G825</f>
        <v>27.519999999999996</v>
      </c>
      <c r="F27" s="308">
        <f>E27/92*100</f>
        <v>29.913043478260864</v>
      </c>
      <c r="G27" s="380">
        <f>меню!H825</f>
        <v>105.60000000000001</v>
      </c>
      <c r="H27" s="383">
        <f>G27/383*100</f>
        <v>27.571801566579634</v>
      </c>
      <c r="I27" s="379"/>
    </row>
    <row r="28" spans="1:9" ht="15">
      <c r="A28" s="669">
        <v>20</v>
      </c>
      <c r="B28" s="670"/>
      <c r="C28" s="308">
        <f>меню!F873</f>
        <v>28.95</v>
      </c>
      <c r="D28" s="382">
        <f>C28/90*100</f>
        <v>32.166666666666664</v>
      </c>
      <c r="E28" s="308">
        <f>меню!G873</f>
        <v>26.209999999999997</v>
      </c>
      <c r="F28" s="308">
        <f>E28/92*100</f>
        <v>28.489130434782606</v>
      </c>
      <c r="G28" s="308">
        <f>меню!H873</f>
        <v>89.3</v>
      </c>
      <c r="H28" s="383">
        <f>G28/383*100</f>
        <v>23.315926892950394</v>
      </c>
      <c r="I28" s="388"/>
    </row>
    <row r="29" spans="1:9" ht="15">
      <c r="A29" s="671" t="s">
        <v>268</v>
      </c>
      <c r="B29" s="672"/>
      <c r="C29" s="306">
        <f>SUM(C24:C28)</f>
        <v>137.15</v>
      </c>
      <c r="D29" s="395">
        <f>C29/5/90*100</f>
        <v>30.477777777777774</v>
      </c>
      <c r="E29" s="306">
        <f>SUM(E24:E28)</f>
        <v>121.96999999999998</v>
      </c>
      <c r="F29" s="306">
        <f>E29/5/92*100</f>
        <v>26.515217391304347</v>
      </c>
      <c r="G29" s="306">
        <f>SUM(G24:G28)</f>
        <v>496.50000000000006</v>
      </c>
      <c r="H29" s="396">
        <f>G29/5/383*100</f>
        <v>25.92689295039165</v>
      </c>
      <c r="I29" s="388"/>
    </row>
    <row r="30" spans="1:9" ht="27.75" customHeight="1">
      <c r="A30" s="674" t="s">
        <v>284</v>
      </c>
      <c r="B30" s="675"/>
      <c r="C30" s="563">
        <f>(C11+C17+C23+C29)/20</f>
        <v>25.090999999999998</v>
      </c>
      <c r="D30" s="564">
        <f>C30/90*100</f>
        <v>27.878888888888888</v>
      </c>
      <c r="E30" s="563">
        <f>(E11+E17+E23+E29)/20</f>
        <v>23.586999999999996</v>
      </c>
      <c r="F30" s="563">
        <f>E30/92*100</f>
        <v>25.63804347826086</v>
      </c>
      <c r="G30" s="563">
        <f>(G11+G17+G23+G29)/20</f>
        <v>98.83899999999998</v>
      </c>
      <c r="H30" s="563">
        <f>G30/383*100</f>
        <v>25.8065274151436</v>
      </c>
      <c r="I30" s="389"/>
    </row>
    <row r="31" spans="1:9" ht="15">
      <c r="A31" s="242"/>
      <c r="B31" s="242"/>
      <c r="C31" s="242"/>
      <c r="D31" s="242"/>
      <c r="E31" s="242"/>
      <c r="F31" s="242"/>
      <c r="G31" s="242"/>
      <c r="H31" s="242"/>
      <c r="I31" s="242"/>
    </row>
    <row r="32" spans="1:9" ht="15">
      <c r="A32" s="242"/>
      <c r="B32" s="242"/>
      <c r="C32" s="242"/>
      <c r="D32" s="242"/>
      <c r="E32" s="242"/>
      <c r="F32" s="242"/>
      <c r="G32" s="242"/>
      <c r="H32" s="242"/>
      <c r="I32" s="242"/>
    </row>
    <row r="33" spans="1:9" ht="15">
      <c r="A33" s="242"/>
      <c r="B33" s="242"/>
      <c r="C33" s="242"/>
      <c r="D33" s="242"/>
      <c r="E33" s="242"/>
      <c r="F33" s="242"/>
      <c r="G33" s="242"/>
      <c r="H33" s="242"/>
      <c r="I33" s="242"/>
    </row>
    <row r="34" spans="1:6" ht="15">
      <c r="A34" s="242"/>
      <c r="B34" s="242"/>
      <c r="C34" s="242"/>
      <c r="D34" s="242"/>
      <c r="E34" s="242"/>
      <c r="F34" s="242"/>
    </row>
    <row r="35" spans="1:6" ht="15">
      <c r="A35" s="242"/>
      <c r="B35" s="242"/>
      <c r="C35" s="242"/>
      <c r="D35" s="242"/>
      <c r="E35" s="242"/>
      <c r="F35" s="242"/>
    </row>
    <row r="36" spans="1:6" ht="15">
      <c r="A36" s="242"/>
      <c r="B36" s="242"/>
      <c r="C36" s="242"/>
      <c r="D36" s="242"/>
      <c r="E36" s="242"/>
      <c r="F36" s="242"/>
    </row>
    <row r="37" spans="1:6" ht="15">
      <c r="A37" s="242"/>
      <c r="B37" s="242"/>
      <c r="C37" s="242"/>
      <c r="D37" s="242"/>
      <c r="E37" s="242"/>
      <c r="F37" s="242"/>
    </row>
    <row r="38" spans="1:6" ht="15">
      <c r="A38" s="242"/>
      <c r="B38" s="242"/>
      <c r="C38" s="242"/>
      <c r="D38" s="242"/>
      <c r="E38" s="242"/>
      <c r="F38" s="242"/>
    </row>
    <row r="39" spans="1:6" ht="15">
      <c r="A39" s="242"/>
      <c r="B39" s="242"/>
      <c r="C39" s="242"/>
      <c r="D39" s="242"/>
      <c r="E39" s="242"/>
      <c r="F39" s="242"/>
    </row>
    <row r="40" spans="1:6" ht="15">
      <c r="A40" s="242"/>
      <c r="B40" s="242"/>
      <c r="C40" s="242"/>
      <c r="D40" s="242"/>
      <c r="E40" s="242"/>
      <c r="F40" s="242"/>
    </row>
    <row r="41" spans="1:6" ht="15">
      <c r="A41" s="242"/>
      <c r="B41" s="242"/>
      <c r="C41" s="242"/>
      <c r="D41" s="242"/>
      <c r="E41" s="242"/>
      <c r="F41" s="242"/>
    </row>
    <row r="42" spans="1:6" ht="15">
      <c r="A42" s="242"/>
      <c r="B42" s="242"/>
      <c r="C42" s="242"/>
      <c r="D42" s="242"/>
      <c r="E42" s="242"/>
      <c r="F42" s="242"/>
    </row>
    <row r="43" spans="1:6" ht="15">
      <c r="A43" s="242"/>
      <c r="B43" s="242"/>
      <c r="C43" s="242"/>
      <c r="D43" s="242"/>
      <c r="E43" s="242"/>
      <c r="F43" s="242"/>
    </row>
    <row r="44" spans="1:9" ht="15">
      <c r="A44" s="242"/>
      <c r="B44" s="242"/>
      <c r="C44" s="242"/>
      <c r="D44" s="242"/>
      <c r="E44" s="242"/>
      <c r="F44" s="242"/>
      <c r="G44" s="242"/>
      <c r="H44" s="242"/>
      <c r="I44" s="242"/>
    </row>
    <row r="45" spans="3:9" ht="15">
      <c r="C45" s="242"/>
      <c r="D45" s="242"/>
      <c r="E45" s="242"/>
      <c r="F45" s="242"/>
      <c r="G45" s="242"/>
      <c r="H45" s="242"/>
      <c r="I45" s="242"/>
    </row>
    <row r="46" spans="3:9" ht="15">
      <c r="C46" s="242"/>
      <c r="D46" s="242"/>
      <c r="E46" s="242"/>
      <c r="F46" s="242"/>
      <c r="G46" s="242"/>
      <c r="H46" s="242"/>
      <c r="I46" s="242"/>
    </row>
    <row r="47" spans="3:9" ht="15">
      <c r="C47" s="242"/>
      <c r="D47" s="242"/>
      <c r="E47" s="242"/>
      <c r="F47" s="242"/>
      <c r="G47" s="242"/>
      <c r="H47" s="242"/>
      <c r="I47" s="242"/>
    </row>
    <row r="48" spans="3:9" ht="15">
      <c r="C48" s="242"/>
      <c r="D48" s="242"/>
      <c r="E48" s="242"/>
      <c r="F48" s="242"/>
      <c r="G48" s="242"/>
      <c r="H48" s="242"/>
      <c r="I48" s="242"/>
    </row>
    <row r="49" spans="3:9" ht="15">
      <c r="C49" s="242"/>
      <c r="D49" s="242"/>
      <c r="E49" s="242"/>
      <c r="F49" s="242"/>
      <c r="G49" s="242"/>
      <c r="H49" s="242"/>
      <c r="I49" s="242"/>
    </row>
    <row r="50" spans="3:9" ht="15">
      <c r="C50" s="242"/>
      <c r="D50" s="242"/>
      <c r="E50" s="242"/>
      <c r="F50" s="242"/>
      <c r="G50" s="242"/>
      <c r="H50" s="242"/>
      <c r="I50" s="242"/>
    </row>
    <row r="51" spans="3:9" ht="15">
      <c r="C51" s="242"/>
      <c r="D51" s="242"/>
      <c r="E51" s="242"/>
      <c r="F51" s="242"/>
      <c r="G51" s="242"/>
      <c r="H51" s="242"/>
      <c r="I51" s="242"/>
    </row>
    <row r="52" spans="3:9" ht="15">
      <c r="C52" s="242"/>
      <c r="D52" s="242"/>
      <c r="E52" s="242"/>
      <c r="F52" s="242"/>
      <c r="G52" s="242"/>
      <c r="H52" s="242"/>
      <c r="I52" s="242"/>
    </row>
    <row r="53" spans="3:9" ht="15">
      <c r="C53" s="242"/>
      <c r="D53" s="242"/>
      <c r="E53" s="242"/>
      <c r="F53" s="242"/>
      <c r="G53" s="242"/>
      <c r="H53" s="242"/>
      <c r="I53" s="242"/>
    </row>
    <row r="54" spans="3:9" ht="15">
      <c r="C54" s="242"/>
      <c r="D54" s="242"/>
      <c r="E54" s="242"/>
      <c r="F54" s="242"/>
      <c r="G54" s="242"/>
      <c r="H54" s="242"/>
      <c r="I54" s="242"/>
    </row>
    <row r="55" spans="3:9" ht="15">
      <c r="C55" s="242"/>
      <c r="D55" s="242"/>
      <c r="E55" s="242"/>
      <c r="F55" s="242"/>
      <c r="G55" s="242"/>
      <c r="H55" s="242"/>
      <c r="I55" s="242"/>
    </row>
    <row r="56" spans="3:9" ht="15">
      <c r="C56" s="242"/>
      <c r="D56" s="242"/>
      <c r="E56" s="242"/>
      <c r="F56" s="242"/>
      <c r="G56" s="242"/>
      <c r="H56" s="242"/>
      <c r="I56" s="242"/>
    </row>
    <row r="57" spans="3:9" ht="15">
      <c r="C57" s="242"/>
      <c r="D57" s="242"/>
      <c r="E57" s="242"/>
      <c r="F57" s="242"/>
      <c r="G57" s="242"/>
      <c r="H57" s="242"/>
      <c r="I57" s="242"/>
    </row>
    <row r="58" spans="3:9" ht="15">
      <c r="C58" s="242"/>
      <c r="D58" s="242"/>
      <c r="E58" s="242"/>
      <c r="F58" s="242"/>
      <c r="G58" s="242"/>
      <c r="H58" s="242"/>
      <c r="I58" s="242"/>
    </row>
    <row r="59" spans="3:9" ht="15">
      <c r="C59" s="242"/>
      <c r="D59" s="242"/>
      <c r="E59" s="242"/>
      <c r="F59" s="242"/>
      <c r="G59" s="242"/>
      <c r="H59" s="242"/>
      <c r="I59" s="242"/>
    </row>
    <row r="60" spans="3:9" ht="15">
      <c r="C60" s="242"/>
      <c r="D60" s="242"/>
      <c r="E60" s="242"/>
      <c r="F60" s="242"/>
      <c r="G60" s="242"/>
      <c r="H60" s="242"/>
      <c r="I60" s="242"/>
    </row>
    <row r="61" spans="3:9" ht="15">
      <c r="C61" s="242"/>
      <c r="D61" s="242"/>
      <c r="E61" s="242"/>
      <c r="F61" s="242"/>
      <c r="G61" s="242"/>
      <c r="H61" s="242"/>
      <c r="I61" s="242"/>
    </row>
    <row r="62" spans="3:9" ht="15">
      <c r="C62" s="242"/>
      <c r="D62" s="242"/>
      <c r="E62" s="242"/>
      <c r="F62" s="242"/>
      <c r="G62" s="242"/>
      <c r="H62" s="242"/>
      <c r="I62" s="242"/>
    </row>
    <row r="63" spans="3:9" ht="15">
      <c r="C63" s="242"/>
      <c r="D63" s="242"/>
      <c r="E63" s="242"/>
      <c r="F63" s="242"/>
      <c r="G63" s="242"/>
      <c r="H63" s="242"/>
      <c r="I63" s="242"/>
    </row>
    <row r="64" spans="3:9" ht="15">
      <c r="C64" s="242"/>
      <c r="D64" s="242"/>
      <c r="E64" s="242"/>
      <c r="F64" s="242"/>
      <c r="G64" s="242"/>
      <c r="H64" s="242"/>
      <c r="I64" s="242"/>
    </row>
    <row r="65" spans="3:9" ht="15">
      <c r="C65" s="242"/>
      <c r="D65" s="242"/>
      <c r="E65" s="242"/>
      <c r="F65" s="242"/>
      <c r="G65" s="242"/>
      <c r="H65" s="242"/>
      <c r="I65" s="242"/>
    </row>
    <row r="66" spans="3:9" ht="15">
      <c r="C66" s="242"/>
      <c r="D66" s="242"/>
      <c r="E66" s="242"/>
      <c r="F66" s="242"/>
      <c r="G66" s="242"/>
      <c r="H66" s="242"/>
      <c r="I66" s="242"/>
    </row>
    <row r="67" spans="3:9" ht="15">
      <c r="C67" s="242"/>
      <c r="D67" s="242"/>
      <c r="E67" s="242"/>
      <c r="F67" s="242"/>
      <c r="G67" s="242"/>
      <c r="H67" s="242"/>
      <c r="I67" s="242"/>
    </row>
    <row r="68" spans="3:9" ht="15">
      <c r="C68" s="242"/>
      <c r="D68" s="242"/>
      <c r="E68" s="242"/>
      <c r="F68" s="242"/>
      <c r="G68" s="242"/>
      <c r="H68" s="242"/>
      <c r="I68" s="242"/>
    </row>
    <row r="69" spans="3:9" ht="15">
      <c r="C69" s="242"/>
      <c r="D69" s="242"/>
      <c r="E69" s="242"/>
      <c r="F69" s="242"/>
      <c r="G69" s="242"/>
      <c r="H69" s="242"/>
      <c r="I69" s="242"/>
    </row>
    <row r="70" spans="3:9" ht="15">
      <c r="C70" s="242"/>
      <c r="D70" s="242"/>
      <c r="E70" s="242"/>
      <c r="F70" s="242"/>
      <c r="G70" s="242"/>
      <c r="H70" s="242"/>
      <c r="I70" s="242"/>
    </row>
    <row r="71" spans="3:9" ht="15">
      <c r="C71" s="242"/>
      <c r="D71" s="242"/>
      <c r="E71" s="242"/>
      <c r="F71" s="242"/>
      <c r="G71" s="242"/>
      <c r="H71" s="242"/>
      <c r="I71" s="242"/>
    </row>
    <row r="72" spans="3:9" ht="15">
      <c r="C72" s="242"/>
      <c r="D72" s="242"/>
      <c r="E72" s="242"/>
      <c r="F72" s="242"/>
      <c r="G72" s="242"/>
      <c r="H72" s="242"/>
      <c r="I72" s="242"/>
    </row>
  </sheetData>
  <sheetProtection/>
  <mergeCells count="28">
    <mergeCell ref="A17:B17"/>
    <mergeCell ref="A23:B23"/>
    <mergeCell ref="A4:B4"/>
    <mergeCell ref="A6:B6"/>
    <mergeCell ref="A7:B7"/>
    <mergeCell ref="A8:B8"/>
    <mergeCell ref="A10:B10"/>
    <mergeCell ref="A12:B12"/>
    <mergeCell ref="A13:B13"/>
    <mergeCell ref="A30:B30"/>
    <mergeCell ref="A18:B18"/>
    <mergeCell ref="A19:B19"/>
    <mergeCell ref="A20:B20"/>
    <mergeCell ref="A21:B21"/>
    <mergeCell ref="A22:B22"/>
    <mergeCell ref="A24:B24"/>
    <mergeCell ref="A29:B29"/>
    <mergeCell ref="A28:B28"/>
    <mergeCell ref="A1:H1"/>
    <mergeCell ref="A25:B25"/>
    <mergeCell ref="A26:B26"/>
    <mergeCell ref="A27:B27"/>
    <mergeCell ref="A14:B14"/>
    <mergeCell ref="A15:B15"/>
    <mergeCell ref="A16:B16"/>
    <mergeCell ref="A9:B9"/>
    <mergeCell ref="A11:B11"/>
    <mergeCell ref="C2:G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W212"/>
  <sheetViews>
    <sheetView zoomScalePageLayoutView="0" workbookViewId="0" topLeftCell="A196">
      <selection activeCell="A204" sqref="A204:IV212"/>
    </sheetView>
  </sheetViews>
  <sheetFormatPr defaultColWidth="9.140625" defaultRowHeight="15"/>
  <cols>
    <col min="2" max="2" width="31.421875" style="0" customWidth="1"/>
  </cols>
  <sheetData>
    <row r="1" spans="1:23" s="8" customFormat="1" ht="37.5" customHeight="1">
      <c r="A1" s="397"/>
      <c r="B1" s="96" t="s">
        <v>35</v>
      </c>
      <c r="C1" s="32">
        <v>200</v>
      </c>
      <c r="D1" s="32"/>
      <c r="E1" s="32"/>
      <c r="F1" s="32">
        <v>0.24</v>
      </c>
      <c r="G1" s="32">
        <v>0.06</v>
      </c>
      <c r="H1" s="33">
        <v>21.1</v>
      </c>
      <c r="I1" s="32">
        <v>87</v>
      </c>
      <c r="J1" s="32"/>
      <c r="K1" s="32"/>
      <c r="L1" s="32">
        <v>24</v>
      </c>
      <c r="M1" s="32">
        <v>0.006</v>
      </c>
      <c r="N1" s="69">
        <v>0</v>
      </c>
      <c r="O1" s="32">
        <v>3.4</v>
      </c>
      <c r="P1" s="47">
        <v>14</v>
      </c>
      <c r="Q1" s="69">
        <v>8.9</v>
      </c>
      <c r="R1" s="32">
        <v>5.58</v>
      </c>
      <c r="S1" s="32">
        <v>0.14</v>
      </c>
      <c r="T1" s="678" t="s">
        <v>327</v>
      </c>
      <c r="U1" s="679"/>
      <c r="V1" s="679"/>
      <c r="W1" s="679"/>
    </row>
    <row r="2" spans="1:20" s="4" customFormat="1" ht="22.5" customHeight="1">
      <c r="A2" s="324"/>
      <c r="B2" s="320" t="s">
        <v>126</v>
      </c>
      <c r="C2" s="305"/>
      <c r="D2" s="307">
        <v>30</v>
      </c>
      <c r="E2" s="307">
        <v>30</v>
      </c>
      <c r="F2" s="309"/>
      <c r="G2" s="309"/>
      <c r="H2" s="309"/>
      <c r="I2" s="309"/>
      <c r="J2" s="309"/>
      <c r="K2" s="309"/>
      <c r="L2" s="309"/>
      <c r="M2" s="309"/>
      <c r="N2" s="326"/>
      <c r="O2" s="309"/>
      <c r="P2" s="321"/>
      <c r="Q2" s="425"/>
      <c r="R2" s="309"/>
      <c r="S2" s="309"/>
      <c r="T2" s="244"/>
    </row>
    <row r="3" spans="1:20" s="4" customFormat="1" ht="24" customHeight="1">
      <c r="A3" s="324"/>
      <c r="B3" s="320" t="s">
        <v>45</v>
      </c>
      <c r="C3" s="305"/>
      <c r="D3" s="307">
        <v>183</v>
      </c>
      <c r="E3" s="307">
        <v>183</v>
      </c>
      <c r="F3" s="309"/>
      <c r="G3" s="309"/>
      <c r="H3" s="309"/>
      <c r="I3" s="309"/>
      <c r="J3" s="309"/>
      <c r="K3" s="309"/>
      <c r="L3" s="309"/>
      <c r="M3" s="309"/>
      <c r="N3" s="326"/>
      <c r="O3" s="309"/>
      <c r="P3" s="321"/>
      <c r="Q3" s="425"/>
      <c r="R3" s="309"/>
      <c r="S3" s="309"/>
      <c r="T3" s="244"/>
    </row>
    <row r="4" spans="1:20" s="4" customFormat="1" ht="22.5" customHeight="1">
      <c r="A4" s="324"/>
      <c r="B4" s="322" t="s">
        <v>53</v>
      </c>
      <c r="C4" s="305"/>
      <c r="D4" s="307">
        <v>18</v>
      </c>
      <c r="E4" s="327">
        <v>18</v>
      </c>
      <c r="F4" s="328"/>
      <c r="G4" s="309"/>
      <c r="H4" s="328"/>
      <c r="I4" s="309"/>
      <c r="J4" s="328"/>
      <c r="K4" s="309"/>
      <c r="L4" s="441"/>
      <c r="M4" s="309"/>
      <c r="N4" s="442"/>
      <c r="O4" s="309"/>
      <c r="P4" s="443"/>
      <c r="Q4" s="425"/>
      <c r="R4" s="328"/>
      <c r="S4" s="309"/>
      <c r="T4" s="244"/>
    </row>
    <row r="5" spans="1:20" s="4" customFormat="1" ht="28.5" customHeight="1">
      <c r="A5" s="402"/>
      <c r="B5" s="444" t="s">
        <v>295</v>
      </c>
      <c r="C5" s="445"/>
      <c r="D5" s="446">
        <v>0.07</v>
      </c>
      <c r="E5" s="447">
        <v>0.07</v>
      </c>
      <c r="F5" s="377"/>
      <c r="G5" s="377"/>
      <c r="H5" s="377"/>
      <c r="I5" s="377"/>
      <c r="J5" s="377"/>
      <c r="K5" s="329"/>
      <c r="L5" s="2"/>
      <c r="M5" s="329"/>
      <c r="N5" s="330"/>
      <c r="O5" s="329"/>
      <c r="P5" s="331"/>
      <c r="Q5" s="448"/>
      <c r="R5" s="332"/>
      <c r="S5" s="329"/>
      <c r="T5" s="244"/>
    </row>
    <row r="6" spans="2:19" s="35" customFormat="1" ht="51" customHeight="1">
      <c r="B6" s="86" t="s">
        <v>116</v>
      </c>
      <c r="C6" s="32">
        <v>100</v>
      </c>
      <c r="D6" s="32"/>
      <c r="E6" s="32"/>
      <c r="F6" s="32">
        <v>1.2</v>
      </c>
      <c r="G6" s="32">
        <v>5.2</v>
      </c>
      <c r="H6" s="32">
        <v>8.2</v>
      </c>
      <c r="I6" s="32">
        <v>76</v>
      </c>
      <c r="J6" s="32"/>
      <c r="K6" s="32">
        <f>SUM(K7:K12)</f>
        <v>12.002</v>
      </c>
      <c r="L6" s="32">
        <v>6</v>
      </c>
      <c r="M6" s="32">
        <v>0.02</v>
      </c>
      <c r="N6" s="69">
        <v>0</v>
      </c>
      <c r="O6" s="32">
        <v>2.7</v>
      </c>
      <c r="P6" s="47">
        <v>30.6</v>
      </c>
      <c r="Q6" s="47">
        <v>39.3</v>
      </c>
      <c r="R6" s="32">
        <v>18.6</v>
      </c>
      <c r="S6" s="32">
        <v>1</v>
      </c>
    </row>
    <row r="7" spans="2:19" s="4" customFormat="1" ht="24" customHeight="1">
      <c r="B7" s="113" t="s">
        <v>104</v>
      </c>
      <c r="C7" s="32"/>
      <c r="D7" s="43">
        <v>75</v>
      </c>
      <c r="E7" s="43">
        <v>60</v>
      </c>
      <c r="F7" s="45"/>
      <c r="G7" s="45"/>
      <c r="H7" s="45"/>
      <c r="I7" s="45"/>
      <c r="J7" s="45">
        <v>40</v>
      </c>
      <c r="K7" s="45">
        <f aca="true" t="shared" si="0" ref="K7:K12">J7*D7/1000</f>
        <v>3</v>
      </c>
      <c r="L7" s="45"/>
      <c r="M7" s="45"/>
      <c r="N7" s="114"/>
      <c r="O7" s="45"/>
      <c r="P7" s="115"/>
      <c r="Q7" s="115"/>
      <c r="R7" s="45"/>
      <c r="S7" s="45"/>
    </row>
    <row r="8" spans="2:19" s="4" customFormat="1" ht="24" customHeight="1">
      <c r="B8" s="113" t="s">
        <v>98</v>
      </c>
      <c r="C8" s="32"/>
      <c r="D8" s="43">
        <v>80</v>
      </c>
      <c r="E8" s="43">
        <v>60</v>
      </c>
      <c r="F8" s="45"/>
      <c r="G8" s="45"/>
      <c r="H8" s="45"/>
      <c r="I8" s="45"/>
      <c r="J8" s="45"/>
      <c r="K8" s="45">
        <f t="shared" si="0"/>
        <v>0</v>
      </c>
      <c r="L8" s="45"/>
      <c r="M8" s="45"/>
      <c r="N8" s="114"/>
      <c r="O8" s="45"/>
      <c r="P8" s="115"/>
      <c r="Q8" s="115"/>
      <c r="R8" s="45"/>
      <c r="S8" s="45"/>
    </row>
    <row r="9" spans="2:19" s="4" customFormat="1" ht="24" customHeight="1">
      <c r="B9" s="116" t="s">
        <v>111</v>
      </c>
      <c r="C9" s="32"/>
      <c r="D9" s="43">
        <v>50</v>
      </c>
      <c r="E9" s="43">
        <v>30</v>
      </c>
      <c r="F9" s="45"/>
      <c r="G9" s="45"/>
      <c r="H9" s="45"/>
      <c r="I9" s="45"/>
      <c r="J9" s="45">
        <v>158</v>
      </c>
      <c r="K9" s="45">
        <f t="shared" si="0"/>
        <v>7.9</v>
      </c>
      <c r="L9" s="45"/>
      <c r="M9" s="45"/>
      <c r="N9" s="114"/>
      <c r="O9" s="45"/>
      <c r="P9" s="115"/>
      <c r="Q9" s="115"/>
      <c r="R9" s="45"/>
      <c r="S9" s="45"/>
    </row>
    <row r="10" spans="2:19" s="4" customFormat="1" ht="24" customHeight="1">
      <c r="B10" s="116" t="s">
        <v>46</v>
      </c>
      <c r="C10" s="32"/>
      <c r="D10" s="43">
        <v>6</v>
      </c>
      <c r="E10" s="43">
        <v>5</v>
      </c>
      <c r="F10" s="45"/>
      <c r="G10" s="45"/>
      <c r="H10" s="45"/>
      <c r="I10" s="45"/>
      <c r="J10" s="45">
        <v>38.4</v>
      </c>
      <c r="K10" s="45">
        <f t="shared" si="0"/>
        <v>0.23039999999999997</v>
      </c>
      <c r="L10" s="45"/>
      <c r="M10" s="45"/>
      <c r="N10" s="114"/>
      <c r="O10" s="45"/>
      <c r="P10" s="115"/>
      <c r="Q10" s="115"/>
      <c r="R10" s="45"/>
      <c r="S10" s="45"/>
    </row>
    <row r="11" spans="2:19" s="4" customFormat="1" ht="24" customHeight="1">
      <c r="B11" s="113" t="s">
        <v>48</v>
      </c>
      <c r="C11" s="32"/>
      <c r="D11" s="43">
        <v>5</v>
      </c>
      <c r="E11" s="43">
        <v>5</v>
      </c>
      <c r="F11" s="32"/>
      <c r="G11" s="32"/>
      <c r="H11" s="32"/>
      <c r="I11" s="32"/>
      <c r="J11" s="45">
        <v>173.6</v>
      </c>
      <c r="K11" s="45">
        <f t="shared" si="0"/>
        <v>0.868</v>
      </c>
      <c r="L11" s="42"/>
      <c r="M11" s="32"/>
      <c r="N11" s="69"/>
      <c r="O11" s="33"/>
      <c r="P11" s="74"/>
      <c r="Q11" s="47"/>
      <c r="R11" s="32"/>
      <c r="S11" s="32"/>
    </row>
    <row r="12" spans="2:19" s="4" customFormat="1" ht="24" customHeight="1">
      <c r="B12" s="116" t="s">
        <v>14</v>
      </c>
      <c r="C12" s="32"/>
      <c r="D12" s="43">
        <v>0.3</v>
      </c>
      <c r="E12" s="43">
        <v>0.3</v>
      </c>
      <c r="F12" s="32"/>
      <c r="G12" s="32"/>
      <c r="H12" s="32"/>
      <c r="I12" s="32"/>
      <c r="J12" s="45">
        <v>12</v>
      </c>
      <c r="K12" s="45">
        <f t="shared" si="0"/>
        <v>0.0035999999999999995</v>
      </c>
      <c r="L12" s="42"/>
      <c r="M12" s="32"/>
      <c r="N12" s="69"/>
      <c r="O12" s="33"/>
      <c r="P12" s="74"/>
      <c r="Q12" s="47"/>
      <c r="R12" s="32"/>
      <c r="S12" s="32"/>
    </row>
    <row r="13" spans="2:19" s="46" customFormat="1" ht="31.5" customHeight="1">
      <c r="B13" s="491" t="s">
        <v>332</v>
      </c>
      <c r="C13" s="34">
        <v>100</v>
      </c>
      <c r="D13" s="34"/>
      <c r="E13" s="34"/>
      <c r="F13" s="34">
        <v>1.8</v>
      </c>
      <c r="G13" s="42">
        <v>5.1</v>
      </c>
      <c r="H13" s="42">
        <v>4.3</v>
      </c>
      <c r="I13" s="34">
        <v>69</v>
      </c>
      <c r="J13" s="50"/>
      <c r="K13" s="50"/>
      <c r="L13" s="42">
        <v>1</v>
      </c>
      <c r="M13" s="32">
        <v>0.05</v>
      </c>
      <c r="N13" s="69">
        <v>0</v>
      </c>
      <c r="O13" s="33">
        <v>0.7</v>
      </c>
      <c r="P13" s="74">
        <v>17.3</v>
      </c>
      <c r="Q13" s="47">
        <v>25.3</v>
      </c>
      <c r="R13" s="33">
        <v>7</v>
      </c>
      <c r="S13" s="32">
        <v>0.25</v>
      </c>
    </row>
    <row r="14" spans="2:23" s="4" customFormat="1" ht="24.75" customHeight="1">
      <c r="B14" s="117" t="s">
        <v>112</v>
      </c>
      <c r="C14" s="43"/>
      <c r="D14" s="43">
        <v>103</v>
      </c>
      <c r="E14" s="43">
        <v>100</v>
      </c>
      <c r="F14" s="43"/>
      <c r="G14" s="60"/>
      <c r="H14" s="60"/>
      <c r="I14" s="43"/>
      <c r="J14" s="45"/>
      <c r="K14" s="45"/>
      <c r="L14" s="118"/>
      <c r="M14" s="43"/>
      <c r="N14" s="114"/>
      <c r="O14" s="60"/>
      <c r="P14" s="119"/>
      <c r="Q14" s="120"/>
      <c r="R14" s="60"/>
      <c r="S14" s="43"/>
      <c r="T14" s="492"/>
      <c r="U14" s="284"/>
      <c r="V14" s="284"/>
      <c r="W14" s="284"/>
    </row>
    <row r="15" spans="2:19" s="4" customFormat="1" ht="24.75" customHeight="1">
      <c r="B15" s="117" t="s">
        <v>113</v>
      </c>
      <c r="C15" s="43"/>
      <c r="D15" s="43">
        <v>103</v>
      </c>
      <c r="E15" s="43">
        <v>100</v>
      </c>
      <c r="F15" s="43"/>
      <c r="G15" s="60"/>
      <c r="H15" s="60"/>
      <c r="I15" s="43"/>
      <c r="J15" s="45"/>
      <c r="K15" s="45"/>
      <c r="L15" s="118"/>
      <c r="M15" s="43"/>
      <c r="N15" s="114"/>
      <c r="O15" s="60"/>
      <c r="P15" s="119"/>
      <c r="Q15" s="120"/>
      <c r="R15" s="60"/>
      <c r="S15" s="43"/>
    </row>
    <row r="16" spans="2:19" s="4" customFormat="1" ht="24.75" customHeight="1">
      <c r="B16" s="121" t="s">
        <v>48</v>
      </c>
      <c r="C16" s="43"/>
      <c r="D16" s="43">
        <v>5</v>
      </c>
      <c r="E16" s="43">
        <v>5</v>
      </c>
      <c r="F16" s="43"/>
      <c r="G16" s="60"/>
      <c r="H16" s="60"/>
      <c r="I16" s="43"/>
      <c r="J16" s="45"/>
      <c r="K16" s="45"/>
      <c r="L16" s="118"/>
      <c r="M16" s="43"/>
      <c r="N16" s="114"/>
      <c r="O16" s="60"/>
      <c r="P16" s="119"/>
      <c r="Q16" s="120"/>
      <c r="R16" s="60"/>
      <c r="S16" s="43"/>
    </row>
    <row r="17" spans="2:19" s="4" customFormat="1" ht="24.75" customHeight="1">
      <c r="B17" s="121" t="s">
        <v>14</v>
      </c>
      <c r="C17" s="43"/>
      <c r="D17" s="43">
        <v>0.3</v>
      </c>
      <c r="E17" s="43">
        <v>0.3</v>
      </c>
      <c r="F17" s="43"/>
      <c r="G17" s="60"/>
      <c r="H17" s="60"/>
      <c r="I17" s="43"/>
      <c r="J17" s="45"/>
      <c r="K17" s="45"/>
      <c r="L17" s="118"/>
      <c r="M17" s="43"/>
      <c r="N17" s="114"/>
      <c r="O17" s="60"/>
      <c r="P17" s="119"/>
      <c r="Q17" s="120"/>
      <c r="R17" s="60"/>
      <c r="S17" s="43"/>
    </row>
    <row r="18" spans="1:19" s="35" customFormat="1" ht="52.5" customHeight="1">
      <c r="A18" s="399"/>
      <c r="B18" s="472" t="s">
        <v>255</v>
      </c>
      <c r="C18" s="34">
        <v>200</v>
      </c>
      <c r="D18" s="34"/>
      <c r="E18" s="34"/>
      <c r="F18" s="34">
        <v>3.1</v>
      </c>
      <c r="G18" s="34">
        <v>2.7</v>
      </c>
      <c r="H18" s="34">
        <v>19</v>
      </c>
      <c r="I18" s="34">
        <v>107</v>
      </c>
      <c r="J18" s="32"/>
      <c r="K18" s="414"/>
      <c r="L18" s="34">
        <v>4.72</v>
      </c>
      <c r="M18" s="32">
        <v>0.08</v>
      </c>
      <c r="N18" s="69">
        <v>44</v>
      </c>
      <c r="O18" s="32">
        <v>0.05</v>
      </c>
      <c r="P18" s="47">
        <v>240</v>
      </c>
      <c r="Q18" s="69">
        <v>180</v>
      </c>
      <c r="R18" s="32">
        <v>28</v>
      </c>
      <c r="S18" s="33">
        <v>0.2</v>
      </c>
    </row>
    <row r="19" spans="1:22" s="4" customFormat="1" ht="29.25" customHeight="1">
      <c r="A19" s="402"/>
      <c r="B19" s="344" t="s">
        <v>256</v>
      </c>
      <c r="C19" s="73"/>
      <c r="D19" s="73">
        <v>4</v>
      </c>
      <c r="E19" s="73">
        <v>4</v>
      </c>
      <c r="F19" s="73"/>
      <c r="G19" s="73"/>
      <c r="H19" s="73"/>
      <c r="I19" s="73"/>
      <c r="J19" s="309"/>
      <c r="K19" s="420"/>
      <c r="L19" s="309"/>
      <c r="M19" s="309"/>
      <c r="N19" s="326"/>
      <c r="O19" s="309"/>
      <c r="P19" s="321"/>
      <c r="Q19" s="425"/>
      <c r="R19" s="309"/>
      <c r="S19" s="309"/>
      <c r="T19" s="680" t="s">
        <v>328</v>
      </c>
      <c r="U19" s="681"/>
      <c r="V19" s="681"/>
    </row>
    <row r="20" spans="1:19" s="4" customFormat="1" ht="29.25" customHeight="1">
      <c r="A20" s="402"/>
      <c r="B20" s="344" t="s">
        <v>45</v>
      </c>
      <c r="C20" s="73"/>
      <c r="D20" s="73">
        <v>70</v>
      </c>
      <c r="E20" s="73">
        <v>70</v>
      </c>
      <c r="F20" s="73"/>
      <c r="G20" s="73"/>
      <c r="H20" s="73"/>
      <c r="I20" s="73"/>
      <c r="J20" s="309"/>
      <c r="K20" s="420"/>
      <c r="L20" s="309"/>
      <c r="M20" s="309"/>
      <c r="N20" s="326"/>
      <c r="O20" s="309"/>
      <c r="P20" s="321"/>
      <c r="Q20" s="425"/>
      <c r="R20" s="309"/>
      <c r="S20" s="309"/>
    </row>
    <row r="21" spans="1:19" s="4" customFormat="1" ht="29.25" customHeight="1">
      <c r="A21" s="402"/>
      <c r="B21" s="315" t="s">
        <v>80</v>
      </c>
      <c r="C21" s="73"/>
      <c r="D21" s="73">
        <v>130</v>
      </c>
      <c r="E21" s="73">
        <v>130</v>
      </c>
      <c r="F21" s="73"/>
      <c r="G21" s="73"/>
      <c r="H21" s="73"/>
      <c r="I21" s="73"/>
      <c r="J21" s="309"/>
      <c r="K21" s="420"/>
      <c r="L21" s="309"/>
      <c r="M21" s="309"/>
      <c r="N21" s="326"/>
      <c r="O21" s="309"/>
      <c r="P21" s="321"/>
      <c r="Q21" s="425"/>
      <c r="R21" s="309"/>
      <c r="S21" s="309"/>
    </row>
    <row r="22" spans="1:19" s="4" customFormat="1" ht="29.25" customHeight="1">
      <c r="A22" s="402"/>
      <c r="B22" s="314" t="s">
        <v>297</v>
      </c>
      <c r="C22" s="73"/>
      <c r="D22" s="73">
        <v>60</v>
      </c>
      <c r="E22" s="73">
        <v>60</v>
      </c>
      <c r="F22" s="73"/>
      <c r="G22" s="73"/>
      <c r="H22" s="73"/>
      <c r="I22" s="73"/>
      <c r="J22" s="328"/>
      <c r="K22" s="420"/>
      <c r="L22" s="328"/>
      <c r="M22" s="328"/>
      <c r="N22" s="473"/>
      <c r="O22" s="328"/>
      <c r="P22" s="474"/>
      <c r="Q22" s="475"/>
      <c r="R22" s="328"/>
      <c r="S22" s="328"/>
    </row>
    <row r="23" spans="1:19" s="4" customFormat="1" ht="29.25" customHeight="1">
      <c r="A23" s="402"/>
      <c r="B23" s="315" t="s">
        <v>298</v>
      </c>
      <c r="C23" s="73"/>
      <c r="D23" s="73">
        <v>16</v>
      </c>
      <c r="E23" s="73">
        <v>16</v>
      </c>
      <c r="F23" s="73"/>
      <c r="G23" s="73"/>
      <c r="H23" s="73"/>
      <c r="I23" s="73"/>
      <c r="J23" s="328"/>
      <c r="K23" s="420"/>
      <c r="L23" s="328"/>
      <c r="M23" s="328"/>
      <c r="N23" s="473"/>
      <c r="O23" s="328"/>
      <c r="P23" s="474"/>
      <c r="Q23" s="475"/>
      <c r="R23" s="328"/>
      <c r="S23" s="328"/>
    </row>
    <row r="24" spans="1:19" s="4" customFormat="1" ht="52.5" customHeight="1">
      <c r="A24" s="402"/>
      <c r="B24" s="314" t="s">
        <v>83</v>
      </c>
      <c r="C24" s="73"/>
      <c r="D24" s="73">
        <v>70</v>
      </c>
      <c r="E24" s="73">
        <v>70</v>
      </c>
      <c r="F24" s="73"/>
      <c r="G24" s="73"/>
      <c r="H24" s="73"/>
      <c r="I24" s="73"/>
      <c r="J24" s="328"/>
      <c r="K24" s="420"/>
      <c r="L24" s="328"/>
      <c r="M24" s="328"/>
      <c r="N24" s="473"/>
      <c r="O24" s="328"/>
      <c r="P24" s="474"/>
      <c r="Q24" s="475"/>
      <c r="R24" s="328"/>
      <c r="S24" s="328"/>
    </row>
    <row r="25" spans="1:19" s="4" customFormat="1" ht="29.25" customHeight="1">
      <c r="A25" s="402"/>
      <c r="B25" s="314" t="s">
        <v>89</v>
      </c>
      <c r="C25" s="73"/>
      <c r="D25" s="73">
        <v>114</v>
      </c>
      <c r="E25" s="73">
        <v>114</v>
      </c>
      <c r="F25" s="73"/>
      <c r="G25" s="73"/>
      <c r="H25" s="73"/>
      <c r="I25" s="73"/>
      <c r="J25" s="328"/>
      <c r="K25" s="420"/>
      <c r="L25" s="328"/>
      <c r="M25" s="328"/>
      <c r="N25" s="473"/>
      <c r="O25" s="328"/>
      <c r="P25" s="474"/>
      <c r="Q25" s="475"/>
      <c r="R25" s="328"/>
      <c r="S25" s="328"/>
    </row>
    <row r="26" spans="1:19" s="4" customFormat="1" ht="29.25" customHeight="1">
      <c r="A26" s="402"/>
      <c r="B26" s="344" t="s">
        <v>53</v>
      </c>
      <c r="C26" s="73"/>
      <c r="D26" s="73">
        <v>9</v>
      </c>
      <c r="E26" s="73">
        <v>9</v>
      </c>
      <c r="F26" s="73"/>
      <c r="G26" s="73"/>
      <c r="H26" s="73"/>
      <c r="I26" s="73"/>
      <c r="J26" s="328"/>
      <c r="K26" s="420"/>
      <c r="L26" s="328"/>
      <c r="M26" s="328"/>
      <c r="N26" s="473"/>
      <c r="O26" s="328"/>
      <c r="P26" s="474"/>
      <c r="Q26" s="475"/>
      <c r="R26" s="328"/>
      <c r="S26" s="328"/>
    </row>
    <row r="27" spans="2:205" s="17" customFormat="1" ht="36" customHeight="1">
      <c r="B27" s="107" t="s">
        <v>248</v>
      </c>
      <c r="C27" s="26">
        <v>200</v>
      </c>
      <c r="D27" s="26"/>
      <c r="E27" s="26"/>
      <c r="F27" s="26">
        <v>0.35</v>
      </c>
      <c r="G27" s="26">
        <v>0.11</v>
      </c>
      <c r="H27" s="26">
        <v>27.93</v>
      </c>
      <c r="I27" s="26">
        <v>99</v>
      </c>
      <c r="J27" s="26"/>
      <c r="K27" s="27"/>
      <c r="L27" s="23">
        <v>0.45</v>
      </c>
      <c r="M27" s="26">
        <v>0.004</v>
      </c>
      <c r="N27" s="24">
        <v>0</v>
      </c>
      <c r="O27" s="27">
        <v>1.6</v>
      </c>
      <c r="P27" s="23">
        <v>20.32</v>
      </c>
      <c r="Q27" s="26">
        <v>12.46</v>
      </c>
      <c r="R27" s="26">
        <v>20.3</v>
      </c>
      <c r="S27" s="26">
        <v>0.45</v>
      </c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</row>
    <row r="28" spans="2:205" s="37" customFormat="1" ht="27" customHeight="1">
      <c r="B28" s="98" t="s">
        <v>87</v>
      </c>
      <c r="C28" s="26"/>
      <c r="D28" s="28">
        <v>25</v>
      </c>
      <c r="E28" s="28">
        <v>25</v>
      </c>
      <c r="F28" s="29"/>
      <c r="G28" s="29"/>
      <c r="H28" s="29"/>
      <c r="I28" s="29"/>
      <c r="J28" s="28"/>
      <c r="K28" s="39"/>
      <c r="L28" s="29"/>
      <c r="M28" s="29"/>
      <c r="N28" s="29"/>
      <c r="O28" s="29"/>
      <c r="P28" s="29"/>
      <c r="Q28" s="29"/>
      <c r="R28" s="29"/>
      <c r="S28" s="29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</row>
    <row r="29" spans="2:205" s="37" customFormat="1" ht="27" customHeight="1">
      <c r="B29" s="98" t="s">
        <v>53</v>
      </c>
      <c r="C29" s="26"/>
      <c r="D29" s="28">
        <v>10</v>
      </c>
      <c r="E29" s="28">
        <v>10</v>
      </c>
      <c r="F29" s="29"/>
      <c r="G29" s="29"/>
      <c r="H29" s="29"/>
      <c r="I29" s="29"/>
      <c r="J29" s="28"/>
      <c r="K29" s="39"/>
      <c r="L29" s="29"/>
      <c r="M29" s="29"/>
      <c r="N29" s="29"/>
      <c r="O29" s="29"/>
      <c r="P29" s="29"/>
      <c r="Q29" s="29"/>
      <c r="R29" s="29"/>
      <c r="S29" s="29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</row>
    <row r="30" spans="2:205" s="37" customFormat="1" ht="27" customHeight="1">
      <c r="B30" s="98" t="s">
        <v>100</v>
      </c>
      <c r="C30" s="26"/>
      <c r="D30" s="28">
        <v>203</v>
      </c>
      <c r="E30" s="28">
        <v>203</v>
      </c>
      <c r="F30" s="29"/>
      <c r="G30" s="29"/>
      <c r="H30" s="29"/>
      <c r="I30" s="29"/>
      <c r="J30" s="28"/>
      <c r="K30" s="39"/>
      <c r="L30" s="29"/>
      <c r="M30" s="29"/>
      <c r="N30" s="29"/>
      <c r="O30" s="29"/>
      <c r="P30" s="29"/>
      <c r="Q30" s="29"/>
      <c r="R30" s="29"/>
      <c r="S30" s="29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</row>
    <row r="31" spans="1:205" s="37" customFormat="1" ht="27" customHeight="1">
      <c r="A31" s="276"/>
      <c r="B31" s="140" t="s">
        <v>102</v>
      </c>
      <c r="C31" s="141"/>
      <c r="D31" s="142">
        <v>0.07</v>
      </c>
      <c r="E31" s="28">
        <v>0.07</v>
      </c>
      <c r="F31" s="143"/>
      <c r="G31" s="29"/>
      <c r="H31" s="29"/>
      <c r="I31" s="144"/>
      <c r="J31" s="28"/>
      <c r="K31" s="39"/>
      <c r="L31" s="29"/>
      <c r="M31" s="144"/>
      <c r="N31" s="29"/>
      <c r="O31" s="29"/>
      <c r="P31" s="29"/>
      <c r="Q31" s="29"/>
      <c r="R31" s="144"/>
      <c r="S31" s="29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</row>
    <row r="32" spans="2:205" s="37" customFormat="1" ht="62.25" customHeight="1">
      <c r="B32" s="84" t="s">
        <v>114</v>
      </c>
      <c r="C32" s="26">
        <v>100</v>
      </c>
      <c r="D32" s="28">
        <v>166</v>
      </c>
      <c r="E32" s="28">
        <v>100</v>
      </c>
      <c r="F32" s="26">
        <v>2</v>
      </c>
      <c r="G32" s="26">
        <v>0.32</v>
      </c>
      <c r="H32" s="26">
        <v>10.6</v>
      </c>
      <c r="I32" s="26">
        <v>54</v>
      </c>
      <c r="J32" s="29">
        <v>162</v>
      </c>
      <c r="K32" s="30">
        <f>J32*D32/1000</f>
        <v>26.892</v>
      </c>
      <c r="L32" s="24">
        <v>10.6</v>
      </c>
      <c r="M32" s="26">
        <v>0.012</v>
      </c>
      <c r="N32" s="27">
        <v>0</v>
      </c>
      <c r="O32" s="27">
        <v>0.66</v>
      </c>
      <c r="P32" s="23">
        <v>21.6</v>
      </c>
      <c r="Q32" s="26">
        <v>27.2</v>
      </c>
      <c r="R32" s="26">
        <v>8.6</v>
      </c>
      <c r="S32" s="26">
        <v>0.8</v>
      </c>
      <c r="T32" s="682" t="s">
        <v>330</v>
      </c>
      <c r="U32" s="683"/>
      <c r="V32" s="683"/>
      <c r="W32" s="683"/>
      <c r="X32" s="683"/>
      <c r="Y32" s="683"/>
      <c r="Z32" s="683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</row>
    <row r="33" spans="2:24" s="478" customFormat="1" ht="62.25" customHeight="1">
      <c r="B33" s="340" t="s">
        <v>311</v>
      </c>
      <c r="C33" s="479" t="s">
        <v>309</v>
      </c>
      <c r="D33" s="14"/>
      <c r="E33" s="14"/>
      <c r="F33" s="14">
        <v>6.4</v>
      </c>
      <c r="G33" s="14">
        <v>6.4</v>
      </c>
      <c r="H33" s="14">
        <v>26.8</v>
      </c>
      <c r="I33" s="14">
        <v>286</v>
      </c>
      <c r="J33" s="14"/>
      <c r="K33" s="14"/>
      <c r="L33" s="14">
        <v>19.8</v>
      </c>
      <c r="M33" s="14">
        <v>0.08</v>
      </c>
      <c r="N33" s="14">
        <v>0</v>
      </c>
      <c r="O33" s="14">
        <v>2.9</v>
      </c>
      <c r="P33" s="14">
        <v>74.1</v>
      </c>
      <c r="Q33" s="228">
        <v>61.3</v>
      </c>
      <c r="R33" s="14">
        <v>27.6</v>
      </c>
      <c r="S33" s="14">
        <v>1</v>
      </c>
      <c r="T33" s="684" t="s">
        <v>329</v>
      </c>
      <c r="U33" s="685"/>
      <c r="V33" s="685"/>
      <c r="W33" s="685"/>
      <c r="X33" s="685"/>
    </row>
    <row r="34" spans="2:19" s="37" customFormat="1" ht="29.25" customHeight="1">
      <c r="B34" s="312" t="s">
        <v>312</v>
      </c>
      <c r="C34" s="14"/>
      <c r="D34" s="25">
        <v>42</v>
      </c>
      <c r="E34" s="25">
        <v>29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480"/>
      <c r="R34" s="13"/>
      <c r="S34" s="13"/>
    </row>
    <row r="35" spans="2:19" s="37" customFormat="1" ht="29.25" customHeight="1">
      <c r="B35" s="312" t="s">
        <v>133</v>
      </c>
      <c r="C35" s="14"/>
      <c r="D35" s="25">
        <v>30.5</v>
      </c>
      <c r="E35" s="25">
        <v>29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480"/>
      <c r="R35" s="13"/>
      <c r="S35" s="13"/>
    </row>
    <row r="36" spans="2:19" s="37" customFormat="1" ht="29.25" customHeight="1">
      <c r="B36" s="312" t="s">
        <v>4</v>
      </c>
      <c r="C36" s="14"/>
      <c r="D36" s="25">
        <v>62.5</v>
      </c>
      <c r="E36" s="25">
        <v>50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480"/>
      <c r="R36" s="13"/>
      <c r="S36" s="13"/>
    </row>
    <row r="37" spans="2:19" s="37" customFormat="1" ht="29.25" customHeight="1">
      <c r="B37" s="312" t="s">
        <v>303</v>
      </c>
      <c r="C37" s="14"/>
      <c r="D37" s="25">
        <v>40</v>
      </c>
      <c r="E37" s="25">
        <v>30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480"/>
      <c r="R37" s="13"/>
      <c r="S37" s="13"/>
    </row>
    <row r="38" spans="2:19" s="37" customFormat="1" ht="29.25" customHeight="1">
      <c r="B38" s="312" t="s">
        <v>292</v>
      </c>
      <c r="C38" s="14"/>
      <c r="D38" s="25">
        <v>43</v>
      </c>
      <c r="E38" s="25">
        <v>30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480"/>
      <c r="R38" s="13"/>
      <c r="S38" s="13"/>
    </row>
    <row r="39" spans="2:19" s="37" customFormat="1" ht="29.25" customHeight="1">
      <c r="B39" s="312" t="s">
        <v>313</v>
      </c>
      <c r="C39" s="14"/>
      <c r="D39" s="25">
        <v>46</v>
      </c>
      <c r="E39" s="25">
        <v>30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480"/>
      <c r="R39" s="13"/>
      <c r="S39" s="13"/>
    </row>
    <row r="40" spans="2:19" s="37" customFormat="1" ht="29.25" customHeight="1">
      <c r="B40" s="312" t="s">
        <v>305</v>
      </c>
      <c r="C40" s="14"/>
      <c r="D40" s="25">
        <v>49</v>
      </c>
      <c r="E40" s="25">
        <v>30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480"/>
      <c r="R40" s="13"/>
      <c r="S40" s="13"/>
    </row>
    <row r="41" spans="2:19" s="37" customFormat="1" ht="29.25" customHeight="1">
      <c r="B41" s="312" t="s">
        <v>136</v>
      </c>
      <c r="C41" s="14"/>
      <c r="D41" s="25">
        <v>15</v>
      </c>
      <c r="E41" s="25">
        <v>12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480"/>
      <c r="R41" s="13"/>
      <c r="S41" s="13"/>
    </row>
    <row r="42" spans="2:19" s="37" customFormat="1" ht="29.25" customHeight="1">
      <c r="B42" s="312" t="s">
        <v>98</v>
      </c>
      <c r="C42" s="14"/>
      <c r="D42" s="25">
        <v>16</v>
      </c>
      <c r="E42" s="25">
        <v>12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480"/>
      <c r="R42" s="13"/>
      <c r="S42" s="13"/>
    </row>
    <row r="43" spans="2:19" s="37" customFormat="1" ht="29.25" customHeight="1">
      <c r="B43" s="312" t="s">
        <v>46</v>
      </c>
      <c r="C43" s="14"/>
      <c r="D43" s="25">
        <v>12</v>
      </c>
      <c r="E43" s="25">
        <v>10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480"/>
      <c r="R43" s="13"/>
      <c r="S43" s="13"/>
    </row>
    <row r="44" spans="2:19" s="37" customFormat="1" ht="29.25" customHeight="1">
      <c r="B44" s="312" t="s">
        <v>49</v>
      </c>
      <c r="C44" s="14"/>
      <c r="D44" s="25">
        <v>5</v>
      </c>
      <c r="E44" s="25">
        <v>5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480"/>
      <c r="R44" s="13"/>
      <c r="S44" s="13"/>
    </row>
    <row r="45" spans="2:19" s="37" customFormat="1" ht="29.25" customHeight="1">
      <c r="B45" s="312" t="s">
        <v>88</v>
      </c>
      <c r="C45" s="14"/>
      <c r="D45" s="25">
        <v>5</v>
      </c>
      <c r="E45" s="25">
        <v>5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480"/>
      <c r="R45" s="13"/>
      <c r="S45" s="13"/>
    </row>
    <row r="46" spans="2:19" s="37" customFormat="1" ht="33" customHeight="1">
      <c r="B46" s="312" t="s">
        <v>310</v>
      </c>
      <c r="C46" s="14"/>
      <c r="D46" s="25">
        <v>190</v>
      </c>
      <c r="E46" s="25">
        <v>190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480"/>
      <c r="R46" s="13"/>
      <c r="S46" s="13"/>
    </row>
    <row r="47" spans="2:19" s="37" customFormat="1" ht="49.5" customHeight="1">
      <c r="B47" s="312" t="s">
        <v>14</v>
      </c>
      <c r="C47" s="14"/>
      <c r="D47" s="25">
        <v>1</v>
      </c>
      <c r="E47" s="25">
        <v>1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480"/>
      <c r="R47" s="13"/>
      <c r="S47" s="13"/>
    </row>
    <row r="48" spans="2:24" s="35" customFormat="1" ht="33" customHeight="1">
      <c r="B48" s="481" t="s">
        <v>234</v>
      </c>
      <c r="C48" s="26">
        <v>20</v>
      </c>
      <c r="D48" s="26"/>
      <c r="E48" s="26"/>
      <c r="F48" s="26">
        <v>4.64</v>
      </c>
      <c r="G48" s="26">
        <v>5.84</v>
      </c>
      <c r="H48" s="27">
        <v>0</v>
      </c>
      <c r="I48" s="26">
        <v>73</v>
      </c>
      <c r="J48" s="26"/>
      <c r="K48" s="27"/>
      <c r="L48" s="23">
        <v>0.14</v>
      </c>
      <c r="M48" s="31">
        <v>0.004</v>
      </c>
      <c r="N48" s="79">
        <v>58</v>
      </c>
      <c r="O48" s="26">
        <v>0.1</v>
      </c>
      <c r="P48" s="36">
        <v>176</v>
      </c>
      <c r="Q48" s="52">
        <v>100</v>
      </c>
      <c r="R48" s="26">
        <v>0.7</v>
      </c>
      <c r="S48" s="27">
        <v>0.2</v>
      </c>
      <c r="T48" s="496"/>
      <c r="U48" s="497"/>
      <c r="V48" s="497"/>
      <c r="W48" s="497"/>
      <c r="X48" s="497"/>
    </row>
    <row r="49" spans="2:19" s="20" customFormat="1" ht="21" customHeight="1">
      <c r="B49" s="98" t="s">
        <v>32</v>
      </c>
      <c r="C49" s="28"/>
      <c r="D49" s="28">
        <v>22</v>
      </c>
      <c r="E49" s="28">
        <v>20</v>
      </c>
      <c r="F49" s="28"/>
      <c r="G49" s="28"/>
      <c r="H49" s="39"/>
      <c r="I49" s="28"/>
      <c r="J49" s="28"/>
      <c r="K49" s="39"/>
      <c r="L49" s="40"/>
      <c r="M49" s="482"/>
      <c r="N49" s="360"/>
      <c r="O49" s="28"/>
      <c r="P49" s="359"/>
      <c r="Q49" s="85"/>
      <c r="R49" s="28"/>
      <c r="S49" s="39"/>
    </row>
    <row r="50" spans="2:19" s="9" customFormat="1" ht="21" customHeight="1">
      <c r="B50" s="98" t="s">
        <v>314</v>
      </c>
      <c r="C50" s="26"/>
      <c r="D50" s="28">
        <v>21.2</v>
      </c>
      <c r="E50" s="28">
        <v>20</v>
      </c>
      <c r="F50" s="26"/>
      <c r="G50" s="26"/>
      <c r="H50" s="27"/>
      <c r="I50" s="26"/>
      <c r="J50" s="28"/>
      <c r="K50" s="39"/>
      <c r="L50" s="40"/>
      <c r="M50" s="482"/>
      <c r="N50" s="360"/>
      <c r="O50" s="28"/>
      <c r="P50" s="359"/>
      <c r="Q50" s="85"/>
      <c r="R50" s="28"/>
      <c r="S50" s="39"/>
    </row>
    <row r="51" spans="2:205" s="17" customFormat="1" ht="31.5">
      <c r="B51" s="107" t="s">
        <v>21</v>
      </c>
      <c r="C51" s="26">
        <v>100</v>
      </c>
      <c r="D51" s="26"/>
      <c r="E51" s="26"/>
      <c r="F51" s="26">
        <v>5.2</v>
      </c>
      <c r="G51" s="26">
        <v>9.3</v>
      </c>
      <c r="H51" s="26">
        <v>7.3</v>
      </c>
      <c r="I51" s="26">
        <v>133</v>
      </c>
      <c r="J51" s="26"/>
      <c r="K51" s="27">
        <f>SUM(K52:K58)</f>
        <v>15.991370000000003</v>
      </c>
      <c r="L51" s="26">
        <v>7.8</v>
      </c>
      <c r="M51" s="26">
        <v>0.02</v>
      </c>
      <c r="N51" s="52">
        <v>53.3</v>
      </c>
      <c r="O51" s="26">
        <v>2.7</v>
      </c>
      <c r="P51" s="31">
        <v>167</v>
      </c>
      <c r="Q51" s="52">
        <v>112</v>
      </c>
      <c r="R51" s="26">
        <v>24.2</v>
      </c>
      <c r="S51" s="26">
        <v>1.3</v>
      </c>
      <c r="T51" s="495"/>
      <c r="U51" s="318"/>
      <c r="V51" s="318"/>
      <c r="W51" s="318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</row>
    <row r="52" spans="2:205" s="37" customFormat="1" ht="19.5" customHeight="1">
      <c r="B52" s="98" t="s">
        <v>6</v>
      </c>
      <c r="C52" s="26"/>
      <c r="D52" s="28">
        <v>103</v>
      </c>
      <c r="E52" s="28">
        <v>82</v>
      </c>
      <c r="F52" s="29"/>
      <c r="G52" s="29"/>
      <c r="H52" s="29"/>
      <c r="I52" s="29"/>
      <c r="J52" s="29"/>
      <c r="K52" s="29"/>
      <c r="L52" s="29"/>
      <c r="M52" s="29"/>
      <c r="N52" s="85"/>
      <c r="O52" s="29"/>
      <c r="P52" s="148"/>
      <c r="Q52" s="148"/>
      <c r="R52" s="29"/>
      <c r="S52" s="29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</row>
    <row r="53" spans="2:205" s="37" customFormat="1" ht="19.5" customHeight="1">
      <c r="B53" s="98" t="s">
        <v>98</v>
      </c>
      <c r="C53" s="26"/>
      <c r="D53" s="28">
        <v>109</v>
      </c>
      <c r="E53" s="28">
        <v>82</v>
      </c>
      <c r="F53" s="29"/>
      <c r="G53" s="29"/>
      <c r="H53" s="29"/>
      <c r="I53" s="29"/>
      <c r="J53" s="28">
        <v>40</v>
      </c>
      <c r="K53" s="39">
        <f aca="true" t="shared" si="1" ref="K53:K58">J53*D53/1000</f>
        <v>4.36</v>
      </c>
      <c r="L53" s="29"/>
      <c r="M53" s="29"/>
      <c r="N53" s="85"/>
      <c r="O53" s="29"/>
      <c r="P53" s="148"/>
      <c r="Q53" s="148"/>
      <c r="R53" s="29"/>
      <c r="S53" s="29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</row>
    <row r="54" spans="2:205" s="37" customFormat="1" ht="19.5" customHeight="1">
      <c r="B54" s="98" t="s">
        <v>16</v>
      </c>
      <c r="C54" s="26"/>
      <c r="D54" s="28">
        <v>16.6</v>
      </c>
      <c r="E54" s="28">
        <v>15</v>
      </c>
      <c r="F54" s="29"/>
      <c r="G54" s="29"/>
      <c r="H54" s="29"/>
      <c r="I54" s="29"/>
      <c r="J54" s="28">
        <v>637.2</v>
      </c>
      <c r="K54" s="39">
        <f t="shared" si="1"/>
        <v>10.577520000000002</v>
      </c>
      <c r="L54" s="29"/>
      <c r="M54" s="29"/>
      <c r="N54" s="85"/>
      <c r="O54" s="29"/>
      <c r="P54" s="148"/>
      <c r="Q54" s="148"/>
      <c r="R54" s="29"/>
      <c r="S54" s="29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</row>
    <row r="55" spans="2:205" s="37" customFormat="1" ht="19.5" customHeight="1">
      <c r="B55" s="98" t="s">
        <v>15</v>
      </c>
      <c r="C55" s="26"/>
      <c r="D55" s="28">
        <v>16.6</v>
      </c>
      <c r="E55" s="28">
        <v>15</v>
      </c>
      <c r="F55" s="29"/>
      <c r="G55" s="29"/>
      <c r="H55" s="29"/>
      <c r="I55" s="29"/>
      <c r="J55" s="28"/>
      <c r="K55" s="39">
        <f t="shared" si="1"/>
        <v>0</v>
      </c>
      <c r="L55" s="29"/>
      <c r="M55" s="29"/>
      <c r="N55" s="85"/>
      <c r="O55" s="29"/>
      <c r="P55" s="148"/>
      <c r="Q55" s="148"/>
      <c r="R55" s="29"/>
      <c r="S55" s="29"/>
      <c r="T55" s="505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</row>
    <row r="56" spans="2:205" s="37" customFormat="1" ht="19.5" customHeight="1">
      <c r="B56" s="100" t="s">
        <v>125</v>
      </c>
      <c r="C56" s="26"/>
      <c r="D56" s="28">
        <v>0.66</v>
      </c>
      <c r="E56" s="28">
        <v>0.5</v>
      </c>
      <c r="F56" s="29"/>
      <c r="G56" s="29"/>
      <c r="H56" s="29"/>
      <c r="I56" s="29"/>
      <c r="J56" s="28">
        <v>272.5</v>
      </c>
      <c r="K56" s="39">
        <f t="shared" si="1"/>
        <v>0.17984999999999998</v>
      </c>
      <c r="L56" s="29"/>
      <c r="M56" s="29"/>
      <c r="N56" s="85"/>
      <c r="O56" s="29"/>
      <c r="P56" s="148"/>
      <c r="Q56" s="148"/>
      <c r="R56" s="29"/>
      <c r="S56" s="29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</row>
    <row r="57" spans="2:205" s="37" customFormat="1" ht="22.5" customHeight="1">
      <c r="B57" s="100" t="s">
        <v>48</v>
      </c>
      <c r="C57" s="26"/>
      <c r="D57" s="28">
        <v>5</v>
      </c>
      <c r="E57" s="28">
        <v>5</v>
      </c>
      <c r="F57" s="29"/>
      <c r="G57" s="29"/>
      <c r="H57" s="29"/>
      <c r="I57" s="29"/>
      <c r="J57" s="28">
        <v>173.6</v>
      </c>
      <c r="K57" s="39">
        <f t="shared" si="1"/>
        <v>0.868</v>
      </c>
      <c r="L57" s="29"/>
      <c r="M57" s="29"/>
      <c r="N57" s="85"/>
      <c r="O57" s="29"/>
      <c r="P57" s="148"/>
      <c r="Q57" s="148"/>
      <c r="R57" s="29"/>
      <c r="S57" s="29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</row>
    <row r="58" spans="2:205" s="37" customFormat="1" ht="23.25" customHeight="1">
      <c r="B58" s="100" t="s">
        <v>14</v>
      </c>
      <c r="C58" s="26"/>
      <c r="D58" s="28">
        <v>0.5</v>
      </c>
      <c r="E58" s="28">
        <v>0.5</v>
      </c>
      <c r="F58" s="29"/>
      <c r="G58" s="29"/>
      <c r="H58" s="29"/>
      <c r="I58" s="29"/>
      <c r="J58" s="28">
        <v>12</v>
      </c>
      <c r="K58" s="39">
        <f t="shared" si="1"/>
        <v>0.006</v>
      </c>
      <c r="L58" s="29"/>
      <c r="M58" s="29"/>
      <c r="N58" s="85"/>
      <c r="O58" s="29"/>
      <c r="P58" s="148"/>
      <c r="Q58" s="148"/>
      <c r="R58" s="29"/>
      <c r="S58" s="29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</row>
    <row r="59" spans="1:19" s="8" customFormat="1" ht="62.25" customHeight="1">
      <c r="A59" s="35"/>
      <c r="B59" s="97" t="s">
        <v>315</v>
      </c>
      <c r="C59" s="483" t="s">
        <v>316</v>
      </c>
      <c r="D59" s="34"/>
      <c r="E59" s="413"/>
      <c r="F59" s="42">
        <v>12.8</v>
      </c>
      <c r="G59" s="414">
        <v>12.7</v>
      </c>
      <c r="H59" s="416">
        <v>79</v>
      </c>
      <c r="I59" s="415">
        <v>232</v>
      </c>
      <c r="J59" s="414"/>
      <c r="K59" s="414"/>
      <c r="L59" s="414">
        <v>2.5</v>
      </c>
      <c r="M59" s="414">
        <v>0.1</v>
      </c>
      <c r="N59" s="416">
        <v>13.8</v>
      </c>
      <c r="O59" s="414">
        <v>0.3</v>
      </c>
      <c r="P59" s="414">
        <v>45.5</v>
      </c>
      <c r="Q59" s="415">
        <v>79.7</v>
      </c>
      <c r="R59" s="416">
        <v>24.9</v>
      </c>
      <c r="S59" s="414">
        <v>1</v>
      </c>
    </row>
    <row r="60" spans="1:19" s="10" customFormat="1" ht="24" customHeight="1">
      <c r="A60" s="48"/>
      <c r="B60" s="101" t="s">
        <v>42</v>
      </c>
      <c r="C60" s="72"/>
      <c r="D60" s="73">
        <v>22</v>
      </c>
      <c r="E60" s="422">
        <v>16</v>
      </c>
      <c r="F60" s="118"/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85"/>
      <c r="R60" s="484"/>
      <c r="S60" s="484"/>
    </row>
    <row r="61" spans="1:19" s="10" customFormat="1" ht="38.25" customHeight="1">
      <c r="A61" s="48"/>
      <c r="B61" s="101" t="s">
        <v>317</v>
      </c>
      <c r="C61" s="72"/>
      <c r="D61" s="73">
        <v>16</v>
      </c>
      <c r="E61" s="422">
        <v>16</v>
      </c>
      <c r="F61" s="118"/>
      <c r="G61" s="484"/>
      <c r="H61" s="484"/>
      <c r="I61" s="484"/>
      <c r="J61" s="484"/>
      <c r="K61" s="484"/>
      <c r="L61" s="484"/>
      <c r="M61" s="484"/>
      <c r="N61" s="484"/>
      <c r="O61" s="484"/>
      <c r="P61" s="484"/>
      <c r="Q61" s="485"/>
      <c r="R61" s="484"/>
      <c r="S61" s="484"/>
    </row>
    <row r="62" spans="1:19" s="10" customFormat="1" ht="45" customHeight="1">
      <c r="A62" s="48"/>
      <c r="B62" s="101" t="s">
        <v>318</v>
      </c>
      <c r="C62" s="72"/>
      <c r="D62" s="73">
        <v>5</v>
      </c>
      <c r="E62" s="422">
        <v>5</v>
      </c>
      <c r="F62" s="118"/>
      <c r="G62" s="484"/>
      <c r="H62" s="484"/>
      <c r="I62" s="484"/>
      <c r="J62" s="484"/>
      <c r="K62" s="484"/>
      <c r="L62" s="484"/>
      <c r="M62" s="484"/>
      <c r="N62" s="484"/>
      <c r="O62" s="484"/>
      <c r="P62" s="484"/>
      <c r="Q62" s="485"/>
      <c r="R62" s="484"/>
      <c r="S62" s="484"/>
    </row>
    <row r="63" spans="1:19" s="10" customFormat="1" ht="36" customHeight="1">
      <c r="A63" s="48"/>
      <c r="B63" s="101" t="s">
        <v>319</v>
      </c>
      <c r="C63" s="72"/>
      <c r="D63" s="73">
        <v>100</v>
      </c>
      <c r="E63" s="422">
        <v>75</v>
      </c>
      <c r="F63" s="118"/>
      <c r="G63" s="484"/>
      <c r="H63" s="484"/>
      <c r="I63" s="484"/>
      <c r="J63" s="484"/>
      <c r="K63" s="484"/>
      <c r="L63" s="484"/>
      <c r="M63" s="484"/>
      <c r="N63" s="484"/>
      <c r="O63" s="484"/>
      <c r="P63" s="484"/>
      <c r="Q63" s="485"/>
      <c r="R63" s="484"/>
      <c r="S63" s="484"/>
    </row>
    <row r="64" spans="1:19" s="10" customFormat="1" ht="19.5" customHeight="1">
      <c r="A64" s="48"/>
      <c r="B64" s="101" t="s">
        <v>292</v>
      </c>
      <c r="C64" s="72"/>
      <c r="D64" s="73">
        <v>107</v>
      </c>
      <c r="E64" s="422">
        <v>75</v>
      </c>
      <c r="F64" s="118"/>
      <c r="G64" s="484"/>
      <c r="H64" s="484"/>
      <c r="I64" s="484"/>
      <c r="J64" s="484"/>
      <c r="K64" s="484"/>
      <c r="L64" s="484"/>
      <c r="M64" s="484"/>
      <c r="N64" s="484"/>
      <c r="O64" s="484"/>
      <c r="P64" s="484"/>
      <c r="Q64" s="485"/>
      <c r="R64" s="484"/>
      <c r="S64" s="484"/>
    </row>
    <row r="65" spans="1:19" s="10" customFormat="1" ht="19.5" customHeight="1">
      <c r="A65" s="48"/>
      <c r="B65" s="101" t="s">
        <v>293</v>
      </c>
      <c r="C65" s="72"/>
      <c r="D65" s="73">
        <v>116</v>
      </c>
      <c r="E65" s="422">
        <v>75</v>
      </c>
      <c r="F65" s="118"/>
      <c r="G65" s="484"/>
      <c r="H65" s="484"/>
      <c r="I65" s="484"/>
      <c r="J65" s="484"/>
      <c r="K65" s="484"/>
      <c r="L65" s="484"/>
      <c r="M65" s="484"/>
      <c r="N65" s="484"/>
      <c r="O65" s="484"/>
      <c r="P65" s="484"/>
      <c r="Q65" s="485"/>
      <c r="R65" s="484"/>
      <c r="S65" s="484"/>
    </row>
    <row r="66" spans="1:19" s="10" customFormat="1" ht="19.5" customHeight="1">
      <c r="A66" s="48"/>
      <c r="B66" s="101" t="s">
        <v>305</v>
      </c>
      <c r="C66" s="72"/>
      <c r="D66" s="73">
        <v>125</v>
      </c>
      <c r="E66" s="422">
        <v>75</v>
      </c>
      <c r="F66" s="118"/>
      <c r="G66" s="484"/>
      <c r="H66" s="484"/>
      <c r="I66" s="484"/>
      <c r="J66" s="484"/>
      <c r="K66" s="484"/>
      <c r="L66" s="484"/>
      <c r="M66" s="484"/>
      <c r="N66" s="484"/>
      <c r="O66" s="484"/>
      <c r="P66" s="484"/>
      <c r="Q66" s="485"/>
      <c r="R66" s="484"/>
      <c r="S66" s="484"/>
    </row>
    <row r="67" spans="1:19" s="10" customFormat="1" ht="33" customHeight="1">
      <c r="A67" s="48"/>
      <c r="B67" s="101" t="s">
        <v>136</v>
      </c>
      <c r="C67" s="72"/>
      <c r="D67" s="73">
        <v>12.5</v>
      </c>
      <c r="E67" s="422">
        <v>10</v>
      </c>
      <c r="F67" s="118"/>
      <c r="G67" s="484"/>
      <c r="H67" s="484"/>
      <c r="I67" s="484"/>
      <c r="J67" s="484"/>
      <c r="K67" s="484"/>
      <c r="L67" s="484"/>
      <c r="M67" s="484"/>
      <c r="N67" s="484"/>
      <c r="O67" s="484"/>
      <c r="P67" s="484"/>
      <c r="Q67" s="485"/>
      <c r="R67" s="484"/>
      <c r="S67" s="484"/>
    </row>
    <row r="68" spans="1:19" s="10" customFormat="1" ht="25.5" customHeight="1">
      <c r="A68" s="48"/>
      <c r="B68" s="101" t="s">
        <v>98</v>
      </c>
      <c r="C68" s="72"/>
      <c r="D68" s="73">
        <v>13</v>
      </c>
      <c r="E68" s="422">
        <v>10</v>
      </c>
      <c r="F68" s="118"/>
      <c r="G68" s="484"/>
      <c r="H68" s="484"/>
      <c r="I68" s="484"/>
      <c r="J68" s="484"/>
      <c r="K68" s="484"/>
      <c r="L68" s="484"/>
      <c r="M68" s="484"/>
      <c r="N68" s="484"/>
      <c r="O68" s="484"/>
      <c r="P68" s="484"/>
      <c r="Q68" s="485"/>
      <c r="R68" s="484"/>
      <c r="S68" s="484"/>
    </row>
    <row r="69" spans="1:19" s="10" customFormat="1" ht="32.25" customHeight="1">
      <c r="A69" s="48"/>
      <c r="B69" s="101" t="s">
        <v>46</v>
      </c>
      <c r="C69" s="72"/>
      <c r="D69" s="73">
        <v>12</v>
      </c>
      <c r="E69" s="422">
        <v>10</v>
      </c>
      <c r="F69" s="118"/>
      <c r="G69" s="484"/>
      <c r="H69" s="484"/>
      <c r="I69" s="484"/>
      <c r="J69" s="484"/>
      <c r="K69" s="484"/>
      <c r="L69" s="484"/>
      <c r="M69" s="484"/>
      <c r="N69" s="484"/>
      <c r="O69" s="484"/>
      <c r="P69" s="484"/>
      <c r="Q69" s="485"/>
      <c r="R69" s="484"/>
      <c r="S69" s="484"/>
    </row>
    <row r="70" spans="1:19" s="10" customFormat="1" ht="42" customHeight="1">
      <c r="A70" s="48"/>
      <c r="B70" s="101" t="s">
        <v>320</v>
      </c>
      <c r="C70" s="72"/>
      <c r="D70" s="73">
        <v>27</v>
      </c>
      <c r="E70" s="422">
        <v>15</v>
      </c>
      <c r="F70" s="118"/>
      <c r="G70" s="484"/>
      <c r="H70" s="484"/>
      <c r="I70" s="484"/>
      <c r="J70" s="484"/>
      <c r="K70" s="484"/>
      <c r="L70" s="484"/>
      <c r="M70" s="484"/>
      <c r="N70" s="484"/>
      <c r="O70" s="484"/>
      <c r="P70" s="484"/>
      <c r="Q70" s="485"/>
      <c r="R70" s="484"/>
      <c r="S70" s="484"/>
    </row>
    <row r="71" spans="1:19" s="10" customFormat="1" ht="41.25" customHeight="1">
      <c r="A71" s="48"/>
      <c r="B71" s="101" t="s">
        <v>48</v>
      </c>
      <c r="C71" s="72"/>
      <c r="D71" s="73">
        <v>5</v>
      </c>
      <c r="E71" s="422">
        <v>5</v>
      </c>
      <c r="F71" s="118"/>
      <c r="G71" s="484"/>
      <c r="H71" s="484"/>
      <c r="I71" s="484"/>
      <c r="J71" s="484"/>
      <c r="K71" s="484"/>
      <c r="L71" s="484"/>
      <c r="M71" s="484"/>
      <c r="N71" s="484"/>
      <c r="O71" s="484"/>
      <c r="P71" s="484"/>
      <c r="Q71" s="485"/>
      <c r="R71" s="484"/>
      <c r="S71" s="484"/>
    </row>
    <row r="72" spans="1:19" s="10" customFormat="1" ht="17.25" customHeight="1">
      <c r="A72" s="48"/>
      <c r="B72" s="101" t="s">
        <v>88</v>
      </c>
      <c r="C72" s="72"/>
      <c r="D72" s="73">
        <v>5</v>
      </c>
      <c r="E72" s="422">
        <v>5</v>
      </c>
      <c r="F72" s="118"/>
      <c r="G72" s="484"/>
      <c r="H72" s="484"/>
      <c r="I72" s="484"/>
      <c r="J72" s="484"/>
      <c r="K72" s="484"/>
      <c r="L72" s="484"/>
      <c r="M72" s="484"/>
      <c r="N72" s="484"/>
      <c r="O72" s="484"/>
      <c r="P72" s="484"/>
      <c r="Q72" s="485"/>
      <c r="R72" s="484"/>
      <c r="S72" s="484"/>
    </row>
    <row r="73" spans="1:19" s="10" customFormat="1" ht="28.5" customHeight="1">
      <c r="A73" s="48"/>
      <c r="B73" s="101" t="s">
        <v>310</v>
      </c>
      <c r="C73" s="72"/>
      <c r="D73" s="73">
        <v>190</v>
      </c>
      <c r="E73" s="422">
        <v>190</v>
      </c>
      <c r="F73" s="118"/>
      <c r="G73" s="484"/>
      <c r="H73" s="484"/>
      <c r="I73" s="484"/>
      <c r="J73" s="484"/>
      <c r="K73" s="484"/>
      <c r="L73" s="484"/>
      <c r="M73" s="484"/>
      <c r="N73" s="484"/>
      <c r="O73" s="484"/>
      <c r="P73" s="484"/>
      <c r="Q73" s="485"/>
      <c r="R73" s="484"/>
      <c r="S73" s="484"/>
    </row>
    <row r="74" spans="1:19" s="10" customFormat="1" ht="26.25" customHeight="1">
      <c r="A74" s="48"/>
      <c r="B74" s="101" t="s">
        <v>321</v>
      </c>
      <c r="C74" s="72"/>
      <c r="D74" s="73">
        <v>0.7</v>
      </c>
      <c r="E74" s="422">
        <v>0.7</v>
      </c>
      <c r="F74" s="423"/>
      <c r="G74" s="423"/>
      <c r="H74" s="423"/>
      <c r="I74" s="423"/>
      <c r="J74" s="423"/>
      <c r="K74" s="423"/>
      <c r="L74" s="423"/>
      <c r="M74" s="423"/>
      <c r="N74" s="423"/>
      <c r="O74" s="423"/>
      <c r="P74" s="423"/>
      <c r="Q74" s="424"/>
      <c r="R74" s="423"/>
      <c r="S74" s="423"/>
    </row>
    <row r="75" spans="1:25" s="9" customFormat="1" ht="36" customHeight="1">
      <c r="A75" s="464"/>
      <c r="B75" s="356" t="s">
        <v>301</v>
      </c>
      <c r="C75" s="23" t="s">
        <v>323</v>
      </c>
      <c r="D75" s="465"/>
      <c r="E75" s="23"/>
      <c r="F75" s="24">
        <v>6.5</v>
      </c>
      <c r="G75" s="24">
        <v>8.9</v>
      </c>
      <c r="H75" s="24">
        <v>15</v>
      </c>
      <c r="I75" s="24">
        <v>186</v>
      </c>
      <c r="J75" s="317"/>
      <c r="K75" s="317">
        <f>SUM(K78:K88)</f>
        <v>20.91356</v>
      </c>
      <c r="L75" s="317">
        <v>4.4</v>
      </c>
      <c r="M75" s="317">
        <v>0.13</v>
      </c>
      <c r="N75" s="295">
        <v>17.5</v>
      </c>
      <c r="O75" s="317">
        <v>0.42</v>
      </c>
      <c r="P75" s="296">
        <v>30.1</v>
      </c>
      <c r="Q75" s="296">
        <v>121.8</v>
      </c>
      <c r="R75" s="317">
        <v>31.45</v>
      </c>
      <c r="S75" s="317">
        <v>1.87</v>
      </c>
      <c r="T75" s="686" t="s">
        <v>331</v>
      </c>
      <c r="U75" s="687"/>
      <c r="V75" s="687"/>
      <c r="W75" s="687"/>
      <c r="X75" s="687"/>
      <c r="Y75" s="687"/>
    </row>
    <row r="76" spans="1:20" s="20" customFormat="1" ht="32.25" customHeight="1">
      <c r="A76" s="466"/>
      <c r="B76" s="467" t="s">
        <v>42</v>
      </c>
      <c r="C76" s="40"/>
      <c r="D76" s="83">
        <v>44</v>
      </c>
      <c r="E76" s="40">
        <v>32</v>
      </c>
      <c r="F76" s="358"/>
      <c r="G76" s="358"/>
      <c r="H76" s="358"/>
      <c r="I76" s="358"/>
      <c r="J76" s="319"/>
      <c r="K76" s="319"/>
      <c r="L76" s="319"/>
      <c r="M76" s="319"/>
      <c r="N76" s="299"/>
      <c r="O76" s="319"/>
      <c r="P76" s="300"/>
      <c r="Q76" s="300"/>
      <c r="R76" s="319"/>
      <c r="S76" s="319"/>
      <c r="T76" s="468"/>
    </row>
    <row r="77" spans="1:20" s="20" customFormat="1" ht="37.5" customHeight="1">
      <c r="A77" s="466"/>
      <c r="B77" s="467" t="s">
        <v>19</v>
      </c>
      <c r="C77" s="40"/>
      <c r="D77" s="83">
        <v>32</v>
      </c>
      <c r="E77" s="40">
        <v>32</v>
      </c>
      <c r="F77" s="358"/>
      <c r="G77" s="358"/>
      <c r="H77" s="358"/>
      <c r="I77" s="358"/>
      <c r="J77" s="319"/>
      <c r="K77" s="319"/>
      <c r="L77" s="319"/>
      <c r="M77" s="319"/>
      <c r="N77" s="299"/>
      <c r="O77" s="319"/>
      <c r="P77" s="300"/>
      <c r="Q77" s="300"/>
      <c r="R77" s="319"/>
      <c r="S77" s="319"/>
      <c r="T77" s="468"/>
    </row>
    <row r="78" spans="1:20" s="20" customFormat="1" ht="54" customHeight="1">
      <c r="A78" s="466"/>
      <c r="B78" s="467" t="s">
        <v>302</v>
      </c>
      <c r="C78" s="40"/>
      <c r="D78" s="83">
        <v>30</v>
      </c>
      <c r="E78" s="40">
        <v>30</v>
      </c>
      <c r="F78" s="358"/>
      <c r="G78" s="358"/>
      <c r="H78" s="358"/>
      <c r="I78" s="358"/>
      <c r="J78" s="319">
        <v>400</v>
      </c>
      <c r="K78" s="319">
        <f>J78*D78/1000</f>
        <v>12</v>
      </c>
      <c r="L78" s="319"/>
      <c r="M78" s="319"/>
      <c r="N78" s="299"/>
      <c r="O78" s="319"/>
      <c r="P78" s="300"/>
      <c r="Q78" s="300"/>
      <c r="R78" s="319"/>
      <c r="S78" s="319"/>
      <c r="T78" s="468"/>
    </row>
    <row r="79" spans="1:20" s="20" customFormat="1" ht="31.5" customHeight="1">
      <c r="A79" s="466"/>
      <c r="B79" s="467" t="s">
        <v>303</v>
      </c>
      <c r="C79" s="23"/>
      <c r="D79" s="83">
        <v>66</v>
      </c>
      <c r="E79" s="40">
        <v>50</v>
      </c>
      <c r="F79" s="24"/>
      <c r="G79" s="24"/>
      <c r="H79" s="24"/>
      <c r="I79" s="24"/>
      <c r="J79" s="317"/>
      <c r="K79" s="319">
        <f aca="true" t="shared" si="2" ref="K79:K88">J79*D79/1000</f>
        <v>0</v>
      </c>
      <c r="L79" s="317"/>
      <c r="M79" s="317"/>
      <c r="N79" s="295"/>
      <c r="O79" s="317"/>
      <c r="P79" s="296"/>
      <c r="Q79" s="296"/>
      <c r="R79" s="317"/>
      <c r="S79" s="317"/>
      <c r="T79" s="468"/>
    </row>
    <row r="80" spans="1:20" s="20" customFormat="1" ht="29.25" customHeight="1">
      <c r="A80" s="466"/>
      <c r="B80" s="357" t="s">
        <v>304</v>
      </c>
      <c r="C80" s="23"/>
      <c r="D80" s="83">
        <v>72</v>
      </c>
      <c r="E80" s="40">
        <v>50</v>
      </c>
      <c r="F80" s="24"/>
      <c r="G80" s="24"/>
      <c r="H80" s="24"/>
      <c r="I80" s="24"/>
      <c r="J80" s="317"/>
      <c r="K80" s="319">
        <f t="shared" si="2"/>
        <v>0</v>
      </c>
      <c r="L80" s="317"/>
      <c r="M80" s="317"/>
      <c r="N80" s="295"/>
      <c r="O80" s="317"/>
      <c r="P80" s="296"/>
      <c r="Q80" s="296"/>
      <c r="R80" s="317"/>
      <c r="S80" s="317"/>
      <c r="T80" s="468"/>
    </row>
    <row r="81" spans="1:20" s="20" customFormat="1" ht="29.25" customHeight="1">
      <c r="A81" s="466"/>
      <c r="B81" s="357" t="s">
        <v>293</v>
      </c>
      <c r="C81" s="23"/>
      <c r="D81" s="83">
        <v>76</v>
      </c>
      <c r="E81" s="40">
        <v>50</v>
      </c>
      <c r="F81" s="24"/>
      <c r="G81" s="24"/>
      <c r="H81" s="24"/>
      <c r="I81" s="24"/>
      <c r="J81" s="317"/>
      <c r="K81" s="319">
        <f t="shared" si="2"/>
        <v>0</v>
      </c>
      <c r="L81" s="317"/>
      <c r="M81" s="317"/>
      <c r="N81" s="295"/>
      <c r="O81" s="317"/>
      <c r="P81" s="296"/>
      <c r="Q81" s="296"/>
      <c r="R81" s="317"/>
      <c r="S81" s="317"/>
      <c r="T81" s="468"/>
    </row>
    <row r="82" spans="1:20" s="20" customFormat="1" ht="29.25" customHeight="1">
      <c r="A82" s="466"/>
      <c r="B82" s="357" t="s">
        <v>305</v>
      </c>
      <c r="C82" s="23"/>
      <c r="D82" s="83">
        <v>82</v>
      </c>
      <c r="E82" s="40">
        <v>50</v>
      </c>
      <c r="F82" s="24"/>
      <c r="G82" s="24"/>
      <c r="H82" s="24"/>
      <c r="I82" s="24"/>
      <c r="J82" s="319">
        <v>32.5</v>
      </c>
      <c r="K82" s="319">
        <f t="shared" si="2"/>
        <v>2.665</v>
      </c>
      <c r="L82" s="319"/>
      <c r="M82" s="319"/>
      <c r="N82" s="299"/>
      <c r="O82" s="319"/>
      <c r="P82" s="300"/>
      <c r="Q82" s="300"/>
      <c r="R82" s="319"/>
      <c r="S82" s="319"/>
      <c r="T82" s="468"/>
    </row>
    <row r="83" spans="1:20" s="20" customFormat="1" ht="29.25" customHeight="1">
      <c r="A83" s="466"/>
      <c r="B83" s="357" t="s">
        <v>51</v>
      </c>
      <c r="C83" s="23"/>
      <c r="D83" s="83">
        <v>12.5</v>
      </c>
      <c r="E83" s="40">
        <v>10</v>
      </c>
      <c r="F83" s="24"/>
      <c r="G83" s="24"/>
      <c r="H83" s="24"/>
      <c r="I83" s="24"/>
      <c r="J83" s="319"/>
      <c r="K83" s="319">
        <f t="shared" si="2"/>
        <v>0</v>
      </c>
      <c r="L83" s="319"/>
      <c r="M83" s="319"/>
      <c r="N83" s="299"/>
      <c r="O83" s="319"/>
      <c r="P83" s="300"/>
      <c r="Q83" s="300"/>
      <c r="R83" s="319"/>
      <c r="S83" s="319"/>
      <c r="T83" s="468"/>
    </row>
    <row r="84" spans="1:20" s="20" customFormat="1" ht="29.25" customHeight="1">
      <c r="A84" s="466"/>
      <c r="B84" s="357" t="s">
        <v>98</v>
      </c>
      <c r="C84" s="23"/>
      <c r="D84" s="83">
        <v>13.3</v>
      </c>
      <c r="E84" s="40">
        <v>10</v>
      </c>
      <c r="F84" s="24"/>
      <c r="G84" s="24"/>
      <c r="H84" s="24"/>
      <c r="I84" s="24"/>
      <c r="J84" s="319">
        <v>60.8</v>
      </c>
      <c r="K84" s="319">
        <f t="shared" si="2"/>
        <v>0.80864</v>
      </c>
      <c r="L84" s="319"/>
      <c r="M84" s="319"/>
      <c r="N84" s="299"/>
      <c r="O84" s="319"/>
      <c r="P84" s="300"/>
      <c r="Q84" s="300"/>
      <c r="R84" s="319"/>
      <c r="S84" s="319"/>
      <c r="T84" s="468"/>
    </row>
    <row r="85" spans="1:20" s="20" customFormat="1" ht="20.25" customHeight="1">
      <c r="A85" s="466"/>
      <c r="B85" s="357" t="s">
        <v>46</v>
      </c>
      <c r="C85" s="23"/>
      <c r="D85" s="83">
        <v>12</v>
      </c>
      <c r="E85" s="40">
        <v>10</v>
      </c>
      <c r="F85" s="24"/>
      <c r="G85" s="24"/>
      <c r="H85" s="24"/>
      <c r="I85" s="24"/>
      <c r="J85" s="319">
        <v>27.3</v>
      </c>
      <c r="K85" s="319">
        <f t="shared" si="2"/>
        <v>0.3276</v>
      </c>
      <c r="L85" s="319"/>
      <c r="M85" s="319"/>
      <c r="N85" s="299"/>
      <c r="O85" s="319"/>
      <c r="P85" s="300"/>
      <c r="Q85" s="300"/>
      <c r="R85" s="319"/>
      <c r="S85" s="319"/>
      <c r="T85" s="468"/>
    </row>
    <row r="86" spans="1:20" s="20" customFormat="1" ht="33.75" customHeight="1">
      <c r="A86" s="466"/>
      <c r="B86" s="467" t="s">
        <v>306</v>
      </c>
      <c r="C86" s="23"/>
      <c r="D86" s="83">
        <v>12.4</v>
      </c>
      <c r="E86" s="40">
        <v>8</v>
      </c>
      <c r="F86" s="24"/>
      <c r="G86" s="24"/>
      <c r="H86" s="24"/>
      <c r="I86" s="24"/>
      <c r="J86" s="319">
        <v>96.8</v>
      </c>
      <c r="K86" s="319">
        <f t="shared" si="2"/>
        <v>1.2003199999999998</v>
      </c>
      <c r="L86" s="319"/>
      <c r="M86" s="319"/>
      <c r="N86" s="299"/>
      <c r="O86" s="319"/>
      <c r="P86" s="300"/>
      <c r="Q86" s="300"/>
      <c r="R86" s="319"/>
      <c r="S86" s="319"/>
      <c r="T86" s="468"/>
    </row>
    <row r="87" spans="1:20" s="20" customFormat="1" ht="24.75" customHeight="1">
      <c r="A87" s="466"/>
      <c r="B87" s="467" t="s">
        <v>49</v>
      </c>
      <c r="C87" s="23"/>
      <c r="D87" s="83">
        <v>6</v>
      </c>
      <c r="E87" s="40">
        <v>6</v>
      </c>
      <c r="F87" s="24"/>
      <c r="G87" s="24"/>
      <c r="H87" s="24"/>
      <c r="I87" s="24"/>
      <c r="J87" s="319">
        <v>650</v>
      </c>
      <c r="K87" s="319">
        <f t="shared" si="2"/>
        <v>3.9</v>
      </c>
      <c r="L87" s="319"/>
      <c r="M87" s="319"/>
      <c r="N87" s="299"/>
      <c r="O87" s="319"/>
      <c r="P87" s="300"/>
      <c r="Q87" s="300"/>
      <c r="R87" s="319"/>
      <c r="S87" s="319"/>
      <c r="T87" s="468"/>
    </row>
    <row r="88" spans="1:20" s="20" customFormat="1" ht="25.5" customHeight="1">
      <c r="A88" s="466"/>
      <c r="B88" s="467" t="s">
        <v>14</v>
      </c>
      <c r="C88" s="23"/>
      <c r="D88" s="83">
        <v>1</v>
      </c>
      <c r="E88" s="40">
        <v>1</v>
      </c>
      <c r="F88" s="24"/>
      <c r="G88" s="24"/>
      <c r="H88" s="24"/>
      <c r="I88" s="24"/>
      <c r="J88" s="319">
        <v>12</v>
      </c>
      <c r="K88" s="319">
        <f t="shared" si="2"/>
        <v>0.012</v>
      </c>
      <c r="L88" s="319"/>
      <c r="M88" s="319"/>
      <c r="N88" s="299"/>
      <c r="O88" s="319"/>
      <c r="P88" s="300"/>
      <c r="Q88" s="300"/>
      <c r="R88" s="319"/>
      <c r="S88" s="319"/>
      <c r="T88" s="468"/>
    </row>
    <row r="89" spans="2:19" s="70" customFormat="1" ht="55.5" customHeight="1">
      <c r="B89" s="486" t="s">
        <v>322</v>
      </c>
      <c r="C89" s="69">
        <v>250</v>
      </c>
      <c r="D89" s="33"/>
      <c r="E89" s="33"/>
      <c r="F89" s="33">
        <v>14.02</v>
      </c>
      <c r="G89" s="47">
        <v>14.02</v>
      </c>
      <c r="H89" s="47">
        <v>31.3</v>
      </c>
      <c r="I89" s="69">
        <v>392</v>
      </c>
      <c r="J89" s="33"/>
      <c r="K89" s="33">
        <f>SUM(K94:K97)</f>
        <v>7.840469999999999</v>
      </c>
      <c r="L89" s="33">
        <v>3.7</v>
      </c>
      <c r="M89" s="33">
        <v>0.19</v>
      </c>
      <c r="N89" s="69">
        <v>8.7</v>
      </c>
      <c r="O89" s="33">
        <v>1.09</v>
      </c>
      <c r="P89" s="47">
        <v>35.7</v>
      </c>
      <c r="Q89" s="47">
        <v>141</v>
      </c>
      <c r="R89" s="33">
        <v>89.5</v>
      </c>
      <c r="S89" s="33">
        <v>2.5</v>
      </c>
    </row>
    <row r="90" spans="2:19" s="285" customFormat="1" ht="23.25" customHeight="1">
      <c r="B90" s="487" t="s">
        <v>0</v>
      </c>
      <c r="C90" s="114"/>
      <c r="D90" s="60">
        <v>94</v>
      </c>
      <c r="E90" s="60">
        <v>65</v>
      </c>
      <c r="F90" s="60"/>
      <c r="G90" s="120"/>
      <c r="H90" s="120"/>
      <c r="I90" s="114"/>
      <c r="J90" s="60"/>
      <c r="K90" s="60"/>
      <c r="L90" s="60"/>
      <c r="M90" s="60"/>
      <c r="N90" s="114"/>
      <c r="O90" s="60"/>
      <c r="P90" s="120"/>
      <c r="Q90" s="120"/>
      <c r="R90" s="60"/>
      <c r="S90" s="60"/>
    </row>
    <row r="91" spans="2:19" s="285" customFormat="1" ht="23.25" customHeight="1">
      <c r="B91" s="487" t="s">
        <v>122</v>
      </c>
      <c r="C91" s="114"/>
      <c r="D91" s="60">
        <v>68</v>
      </c>
      <c r="E91" s="60">
        <v>65</v>
      </c>
      <c r="F91" s="60"/>
      <c r="G91" s="120"/>
      <c r="H91" s="120"/>
      <c r="I91" s="114"/>
      <c r="J91" s="60"/>
      <c r="K91" s="60"/>
      <c r="L91" s="60"/>
      <c r="M91" s="60"/>
      <c r="N91" s="114"/>
      <c r="O91" s="60"/>
      <c r="P91" s="120"/>
      <c r="Q91" s="120"/>
      <c r="R91" s="60"/>
      <c r="S91" s="60"/>
    </row>
    <row r="92" spans="2:19" s="285" customFormat="1" ht="23.25" customHeight="1">
      <c r="B92" s="487" t="s">
        <v>52</v>
      </c>
      <c r="C92" s="114"/>
      <c r="D92" s="60">
        <v>43.5</v>
      </c>
      <c r="E92" s="60">
        <v>43.5</v>
      </c>
      <c r="F92" s="60"/>
      <c r="G92" s="120"/>
      <c r="H92" s="120"/>
      <c r="I92" s="114"/>
      <c r="J92" s="60"/>
      <c r="K92" s="60"/>
      <c r="L92" s="60"/>
      <c r="M92" s="60"/>
      <c r="N92" s="114"/>
      <c r="O92" s="60"/>
      <c r="P92" s="120"/>
      <c r="Q92" s="120"/>
      <c r="R92" s="60"/>
      <c r="S92" s="60"/>
    </row>
    <row r="93" spans="2:19" s="285" customFormat="1" ht="23.25" customHeight="1">
      <c r="B93" s="487" t="s">
        <v>46</v>
      </c>
      <c r="C93" s="114"/>
      <c r="D93" s="60">
        <v>18</v>
      </c>
      <c r="E93" s="60">
        <v>15</v>
      </c>
      <c r="F93" s="60"/>
      <c r="G93" s="120"/>
      <c r="H93" s="120"/>
      <c r="I93" s="114"/>
      <c r="J93" s="60"/>
      <c r="K93" s="60"/>
      <c r="L93" s="60"/>
      <c r="M93" s="60"/>
      <c r="N93" s="114"/>
      <c r="O93" s="60"/>
      <c r="P93" s="120"/>
      <c r="Q93" s="120"/>
      <c r="R93" s="60"/>
      <c r="S93" s="60"/>
    </row>
    <row r="94" spans="2:19" s="4" customFormat="1" ht="30" customHeight="1">
      <c r="B94" s="113" t="s">
        <v>136</v>
      </c>
      <c r="C94" s="32"/>
      <c r="D94" s="43">
        <v>25</v>
      </c>
      <c r="E94" s="43">
        <v>20</v>
      </c>
      <c r="F94" s="45"/>
      <c r="G94" s="45"/>
      <c r="H94" s="45"/>
      <c r="I94" s="45"/>
      <c r="J94" s="45">
        <v>144</v>
      </c>
      <c r="K94" s="45">
        <f>J94*D94/1000</f>
        <v>3.6</v>
      </c>
      <c r="L94" s="45"/>
      <c r="M94" s="45"/>
      <c r="N94" s="114"/>
      <c r="O94" s="45"/>
      <c r="P94" s="115"/>
      <c r="Q94" s="115"/>
      <c r="R94" s="45"/>
      <c r="S94" s="45"/>
    </row>
    <row r="95" spans="2:19" s="4" customFormat="1" ht="30" customHeight="1">
      <c r="B95" s="113" t="s">
        <v>50</v>
      </c>
      <c r="C95" s="32"/>
      <c r="D95" s="43">
        <v>26.6</v>
      </c>
      <c r="E95" s="43">
        <v>20</v>
      </c>
      <c r="F95" s="45"/>
      <c r="G95" s="45" t="s">
        <v>127</v>
      </c>
      <c r="H95" s="45"/>
      <c r="I95" s="45"/>
      <c r="J95" s="45"/>
      <c r="K95" s="45">
        <f>J95*D95/1000</f>
        <v>0</v>
      </c>
      <c r="L95" s="45"/>
      <c r="M95" s="45"/>
      <c r="N95" s="114"/>
      <c r="O95" s="45"/>
      <c r="P95" s="115"/>
      <c r="Q95" s="115"/>
      <c r="R95" s="45"/>
      <c r="S95" s="45"/>
    </row>
    <row r="96" spans="2:19" s="4" customFormat="1" ht="30" customHeight="1">
      <c r="B96" s="113" t="s">
        <v>48</v>
      </c>
      <c r="C96" s="32"/>
      <c r="D96" s="43">
        <v>6.5</v>
      </c>
      <c r="E96" s="43">
        <v>6.5</v>
      </c>
      <c r="F96" s="45"/>
      <c r="G96" s="45"/>
      <c r="H96" s="45"/>
      <c r="I96" s="45"/>
      <c r="J96" s="45">
        <v>650</v>
      </c>
      <c r="K96" s="45">
        <f>J96*D96/1000</f>
        <v>4.225</v>
      </c>
      <c r="L96" s="45"/>
      <c r="M96" s="45"/>
      <c r="N96" s="114"/>
      <c r="O96" s="45"/>
      <c r="P96" s="115"/>
      <c r="Q96" s="115"/>
      <c r="R96" s="45"/>
      <c r="S96" s="45"/>
    </row>
    <row r="97" spans="2:19" s="4" customFormat="1" ht="47.25" customHeight="1">
      <c r="B97" s="116" t="s">
        <v>14</v>
      </c>
      <c r="C97" s="32"/>
      <c r="D97" s="43">
        <v>1.3</v>
      </c>
      <c r="E97" s="43">
        <v>1.3</v>
      </c>
      <c r="F97" s="45"/>
      <c r="G97" s="45"/>
      <c r="H97" s="45"/>
      <c r="I97" s="45"/>
      <c r="J97" s="45">
        <v>11.9</v>
      </c>
      <c r="K97" s="45">
        <f>J97*D97/1000</f>
        <v>0.015470000000000001</v>
      </c>
      <c r="L97" s="45"/>
      <c r="M97" s="45"/>
      <c r="N97" s="114"/>
      <c r="O97" s="45"/>
      <c r="P97" s="115"/>
      <c r="Q97" s="115"/>
      <c r="R97" s="45"/>
      <c r="S97" s="45"/>
    </row>
    <row r="98" spans="1:74" s="2" customFormat="1" ht="31.5">
      <c r="A98" s="400"/>
      <c r="B98" s="313" t="s">
        <v>235</v>
      </c>
      <c r="C98" s="34">
        <v>100</v>
      </c>
      <c r="D98" s="34"/>
      <c r="E98" s="34"/>
      <c r="F98" s="34">
        <v>1.2</v>
      </c>
      <c r="G98" s="34">
        <v>6.24</v>
      </c>
      <c r="H98" s="34">
        <v>6.24</v>
      </c>
      <c r="I98" s="34">
        <v>86</v>
      </c>
      <c r="J98" s="34"/>
      <c r="K98" s="42">
        <f>SUM(K99:K101)</f>
        <v>24.9136</v>
      </c>
      <c r="L98" s="34">
        <v>0.26</v>
      </c>
      <c r="M98" s="34">
        <v>0.02</v>
      </c>
      <c r="N98" s="42">
        <v>0</v>
      </c>
      <c r="O98" s="42">
        <v>0.1</v>
      </c>
      <c r="P98" s="74">
        <v>22</v>
      </c>
      <c r="Q98" s="74">
        <v>22</v>
      </c>
      <c r="R98" s="42">
        <v>11.8</v>
      </c>
      <c r="S98" s="34">
        <v>0.04</v>
      </c>
      <c r="T98" s="111"/>
      <c r="U98" s="111"/>
      <c r="V98" s="111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</row>
    <row r="99" spans="1:74" s="2" customFormat="1" ht="26.25" customHeight="1">
      <c r="A99" s="401"/>
      <c r="B99" s="314" t="s">
        <v>236</v>
      </c>
      <c r="C99" s="34"/>
      <c r="D99" s="73">
        <v>150</v>
      </c>
      <c r="E99" s="73">
        <v>90</v>
      </c>
      <c r="F99" s="181"/>
      <c r="G99" s="181"/>
      <c r="H99" s="181"/>
      <c r="I99" s="181"/>
      <c r="J99" s="181">
        <v>158</v>
      </c>
      <c r="K99" s="181">
        <f>J99*D99/1000</f>
        <v>23.7</v>
      </c>
      <c r="L99" s="181"/>
      <c r="M99" s="181"/>
      <c r="N99" s="181"/>
      <c r="O99" s="181"/>
      <c r="P99" s="181"/>
      <c r="Q99" s="181"/>
      <c r="R99" s="181"/>
      <c r="S99" s="181"/>
      <c r="T99" s="111"/>
      <c r="U99" s="111"/>
      <c r="V99" s="111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</row>
    <row r="100" spans="1:74" s="2" customFormat="1" ht="26.25" customHeight="1">
      <c r="A100" s="401"/>
      <c r="B100" s="314" t="s">
        <v>237</v>
      </c>
      <c r="C100" s="34"/>
      <c r="D100" s="73">
        <v>9</v>
      </c>
      <c r="E100" s="73">
        <v>7.6</v>
      </c>
      <c r="F100" s="181"/>
      <c r="G100" s="181"/>
      <c r="H100" s="181"/>
      <c r="I100" s="181"/>
      <c r="J100" s="181">
        <v>38.4</v>
      </c>
      <c r="K100" s="181">
        <f>J100*D100/1000</f>
        <v>0.34559999999999996</v>
      </c>
      <c r="L100" s="181"/>
      <c r="M100" s="181"/>
      <c r="N100" s="181"/>
      <c r="O100" s="181"/>
      <c r="P100" s="181"/>
      <c r="Q100" s="181"/>
      <c r="R100" s="181"/>
      <c r="S100" s="181"/>
      <c r="T100" s="111"/>
      <c r="U100" s="111"/>
      <c r="V100" s="111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</row>
    <row r="101" spans="1:74" s="2" customFormat="1" ht="26.25" customHeight="1">
      <c r="A101" s="401"/>
      <c r="B101" s="315" t="s">
        <v>48</v>
      </c>
      <c r="C101" s="34"/>
      <c r="D101" s="73">
        <v>5</v>
      </c>
      <c r="E101" s="73">
        <v>5</v>
      </c>
      <c r="F101" s="181"/>
      <c r="G101" s="181"/>
      <c r="H101" s="181"/>
      <c r="I101" s="181"/>
      <c r="J101" s="181">
        <v>173.6</v>
      </c>
      <c r="K101" s="181">
        <f>J101*D101/1000</f>
        <v>0.868</v>
      </c>
      <c r="L101" s="181"/>
      <c r="M101" s="181"/>
      <c r="N101" s="181"/>
      <c r="O101" s="181"/>
      <c r="P101" s="181"/>
      <c r="Q101" s="181"/>
      <c r="R101" s="181"/>
      <c r="S101" s="181"/>
      <c r="T101" s="111"/>
      <c r="U101" s="111"/>
      <c r="V101" s="11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</row>
    <row r="102" spans="1:205" s="6" customFormat="1" ht="29.25" customHeight="1">
      <c r="A102" s="289"/>
      <c r="B102" s="97" t="s">
        <v>123</v>
      </c>
      <c r="C102" s="34">
        <v>100</v>
      </c>
      <c r="D102" s="34"/>
      <c r="E102" s="34"/>
      <c r="F102" s="42">
        <v>11.08</v>
      </c>
      <c r="G102" s="42">
        <v>12.28</v>
      </c>
      <c r="H102" s="42">
        <v>14.62</v>
      </c>
      <c r="I102" s="34">
        <v>184</v>
      </c>
      <c r="J102" s="34"/>
      <c r="K102" s="34"/>
      <c r="L102" s="42">
        <v>1.06</v>
      </c>
      <c r="M102" s="34">
        <v>0.08</v>
      </c>
      <c r="N102" s="34">
        <v>48.75</v>
      </c>
      <c r="O102" s="34">
        <v>0.75</v>
      </c>
      <c r="P102" s="74">
        <v>85.1</v>
      </c>
      <c r="Q102" s="74">
        <v>133.36</v>
      </c>
      <c r="R102" s="34">
        <v>27</v>
      </c>
      <c r="S102" s="34">
        <v>1.2</v>
      </c>
      <c r="T102" s="289"/>
      <c r="U102" s="289"/>
      <c r="V102" s="289"/>
      <c r="W102" s="289"/>
      <c r="X102" s="289"/>
      <c r="Y102" s="289"/>
      <c r="Z102" s="289"/>
      <c r="AA102" s="289"/>
      <c r="AB102" s="289"/>
      <c r="AC102" s="289"/>
      <c r="AD102" s="289"/>
      <c r="AE102" s="289"/>
      <c r="AF102" s="289"/>
      <c r="AG102" s="289"/>
      <c r="AH102" s="289"/>
      <c r="AI102" s="289"/>
      <c r="AJ102" s="289"/>
      <c r="AK102" s="289"/>
      <c r="AL102" s="289"/>
      <c r="AM102" s="289"/>
      <c r="AN102" s="289"/>
      <c r="AO102" s="289"/>
      <c r="AP102" s="289"/>
      <c r="AQ102" s="289"/>
      <c r="AR102" s="289"/>
      <c r="AS102" s="289"/>
      <c r="AT102" s="289"/>
      <c r="AU102" s="289"/>
      <c r="AV102" s="289"/>
      <c r="AW102" s="289"/>
      <c r="AX102" s="289"/>
      <c r="AY102" s="289"/>
      <c r="AZ102" s="289"/>
      <c r="BA102" s="289"/>
      <c r="BB102" s="289"/>
      <c r="BC102" s="289"/>
      <c r="BD102" s="289"/>
      <c r="BE102" s="289"/>
      <c r="BF102" s="289"/>
      <c r="BG102" s="289"/>
      <c r="BH102" s="289"/>
      <c r="BI102" s="289"/>
      <c r="BJ102" s="289"/>
      <c r="BK102" s="289"/>
      <c r="BL102" s="289"/>
      <c r="BM102" s="289"/>
      <c r="BN102" s="289"/>
      <c r="BO102" s="289"/>
      <c r="BP102" s="289"/>
      <c r="BQ102" s="289"/>
      <c r="BR102" s="289"/>
      <c r="BS102" s="289"/>
      <c r="BT102" s="289"/>
      <c r="BU102" s="289"/>
      <c r="BV102" s="289"/>
      <c r="BW102" s="289"/>
      <c r="BX102" s="289"/>
      <c r="BY102" s="289"/>
      <c r="BZ102" s="289"/>
      <c r="CA102" s="289"/>
      <c r="CB102" s="289"/>
      <c r="CC102" s="289"/>
      <c r="CD102" s="289"/>
      <c r="CE102" s="289"/>
      <c r="CF102" s="289"/>
      <c r="CG102" s="289"/>
      <c r="CH102" s="289"/>
      <c r="CI102" s="289"/>
      <c r="CJ102" s="289"/>
      <c r="CK102" s="289"/>
      <c r="CL102" s="289"/>
      <c r="CM102" s="289"/>
      <c r="CN102" s="289"/>
      <c r="CO102" s="289"/>
      <c r="CP102" s="289"/>
      <c r="CQ102" s="289"/>
      <c r="CR102" s="289"/>
      <c r="CS102" s="289"/>
      <c r="CT102" s="289"/>
      <c r="CU102" s="289"/>
      <c r="CV102" s="289"/>
      <c r="CW102" s="289"/>
      <c r="CX102" s="289"/>
      <c r="CY102" s="289"/>
      <c r="CZ102" s="289"/>
      <c r="DA102" s="289"/>
      <c r="DB102" s="289"/>
      <c r="DC102" s="289"/>
      <c r="DD102" s="289"/>
      <c r="DE102" s="289"/>
      <c r="DF102" s="289"/>
      <c r="DG102" s="289"/>
      <c r="DH102" s="289"/>
      <c r="DI102" s="289"/>
      <c r="DJ102" s="289"/>
      <c r="DK102" s="289"/>
      <c r="DL102" s="289"/>
      <c r="DM102" s="289"/>
      <c r="DN102" s="289"/>
      <c r="DO102" s="289"/>
      <c r="DP102" s="289"/>
      <c r="DQ102" s="289"/>
      <c r="DR102" s="289"/>
      <c r="DS102" s="289"/>
      <c r="DT102" s="289"/>
      <c r="DU102" s="289"/>
      <c r="DV102" s="289"/>
      <c r="DW102" s="289"/>
      <c r="DX102" s="289"/>
      <c r="DY102" s="289"/>
      <c r="DZ102" s="289"/>
      <c r="EA102" s="289"/>
      <c r="EB102" s="289"/>
      <c r="EC102" s="289"/>
      <c r="ED102" s="289"/>
      <c r="EE102" s="289"/>
      <c r="EF102" s="289"/>
      <c r="EG102" s="289"/>
      <c r="EH102" s="289"/>
      <c r="EI102" s="289"/>
      <c r="EJ102" s="289"/>
      <c r="EK102" s="289"/>
      <c r="EL102" s="289"/>
      <c r="EM102" s="289"/>
      <c r="EN102" s="289"/>
      <c r="EO102" s="289"/>
      <c r="EP102" s="289"/>
      <c r="EQ102" s="289"/>
      <c r="ER102" s="289"/>
      <c r="ES102" s="289"/>
      <c r="ET102" s="289"/>
      <c r="EU102" s="289"/>
      <c r="EV102" s="289"/>
      <c r="EW102" s="289"/>
      <c r="EX102" s="289"/>
      <c r="EY102" s="289"/>
      <c r="EZ102" s="289"/>
      <c r="FA102" s="289"/>
      <c r="FB102" s="289"/>
      <c r="FC102" s="289"/>
      <c r="FD102" s="289"/>
      <c r="FE102" s="289"/>
      <c r="FF102" s="289"/>
      <c r="FG102" s="289"/>
      <c r="FH102" s="289"/>
      <c r="FI102" s="289"/>
      <c r="FJ102" s="289"/>
      <c r="FK102" s="289"/>
      <c r="FL102" s="289"/>
      <c r="FM102" s="289"/>
      <c r="FN102" s="289"/>
      <c r="FO102" s="289"/>
      <c r="FP102" s="289"/>
      <c r="FQ102" s="289"/>
      <c r="FR102" s="289"/>
      <c r="FS102" s="289"/>
      <c r="FT102" s="289"/>
      <c r="FU102" s="289"/>
      <c r="FV102" s="289"/>
      <c r="FW102" s="289"/>
      <c r="FX102" s="289"/>
      <c r="FY102" s="289"/>
      <c r="FZ102" s="289"/>
      <c r="GA102" s="289"/>
      <c r="GB102" s="289"/>
      <c r="GC102" s="289"/>
      <c r="GD102" s="289"/>
      <c r="GE102" s="289"/>
      <c r="GF102" s="289"/>
      <c r="GG102" s="289"/>
      <c r="GH102" s="289"/>
      <c r="GI102" s="289"/>
      <c r="GJ102" s="289"/>
      <c r="GK102" s="289"/>
      <c r="GL102" s="289"/>
      <c r="GM102" s="289"/>
      <c r="GN102" s="289"/>
      <c r="GO102" s="289"/>
      <c r="GP102" s="289"/>
      <c r="GQ102" s="289"/>
      <c r="GR102" s="289"/>
      <c r="GS102" s="289"/>
      <c r="GT102" s="289"/>
      <c r="GU102" s="289"/>
      <c r="GV102" s="289"/>
      <c r="GW102" s="289"/>
    </row>
    <row r="103" spans="1:205" s="18" customFormat="1" ht="25.5" customHeight="1">
      <c r="A103" s="290"/>
      <c r="B103" s="189" t="s">
        <v>105</v>
      </c>
      <c r="C103" s="190"/>
      <c r="D103" s="40">
        <v>86</v>
      </c>
      <c r="E103" s="40">
        <v>64</v>
      </c>
      <c r="F103" s="190"/>
      <c r="G103" s="190"/>
      <c r="H103" s="190"/>
      <c r="I103" s="190"/>
      <c r="J103" s="190"/>
      <c r="K103" s="190"/>
      <c r="L103" s="190"/>
      <c r="M103" s="190"/>
      <c r="N103" s="190"/>
      <c r="O103" s="190"/>
      <c r="P103" s="191"/>
      <c r="Q103" s="191"/>
      <c r="R103" s="190"/>
      <c r="S103" s="190"/>
      <c r="T103" s="290"/>
      <c r="U103" s="290"/>
      <c r="V103" s="290"/>
      <c r="W103" s="290"/>
      <c r="X103" s="290"/>
      <c r="Y103" s="290"/>
      <c r="Z103" s="290"/>
      <c r="AA103" s="290"/>
      <c r="AB103" s="290"/>
      <c r="AC103" s="290"/>
      <c r="AD103" s="290"/>
      <c r="AE103" s="290"/>
      <c r="AF103" s="290"/>
      <c r="AG103" s="290"/>
      <c r="AH103" s="290"/>
      <c r="AI103" s="290"/>
      <c r="AJ103" s="290"/>
      <c r="AK103" s="290"/>
      <c r="AL103" s="290"/>
      <c r="AM103" s="290"/>
      <c r="AN103" s="290"/>
      <c r="AO103" s="290"/>
      <c r="AP103" s="290"/>
      <c r="AQ103" s="290"/>
      <c r="AR103" s="290"/>
      <c r="AS103" s="290"/>
      <c r="AT103" s="290"/>
      <c r="AU103" s="290"/>
      <c r="AV103" s="290"/>
      <c r="AW103" s="290"/>
      <c r="AX103" s="290"/>
      <c r="AY103" s="290"/>
      <c r="AZ103" s="290"/>
      <c r="BA103" s="290"/>
      <c r="BB103" s="290"/>
      <c r="BC103" s="290"/>
      <c r="BD103" s="290"/>
      <c r="BE103" s="290"/>
      <c r="BF103" s="290"/>
      <c r="BG103" s="290"/>
      <c r="BH103" s="290"/>
      <c r="BI103" s="290"/>
      <c r="BJ103" s="290"/>
      <c r="BK103" s="290"/>
      <c r="BL103" s="290"/>
      <c r="BM103" s="290"/>
      <c r="BN103" s="290"/>
      <c r="BO103" s="290"/>
      <c r="BP103" s="290"/>
      <c r="BQ103" s="290"/>
      <c r="BR103" s="290"/>
      <c r="BS103" s="290"/>
      <c r="BT103" s="290"/>
      <c r="BU103" s="290"/>
      <c r="BV103" s="290"/>
      <c r="BW103" s="290"/>
      <c r="BX103" s="290"/>
      <c r="BY103" s="290"/>
      <c r="BZ103" s="290"/>
      <c r="CA103" s="290"/>
      <c r="CB103" s="290"/>
      <c r="CC103" s="290"/>
      <c r="CD103" s="290"/>
      <c r="CE103" s="290"/>
      <c r="CF103" s="290"/>
      <c r="CG103" s="290"/>
      <c r="CH103" s="290"/>
      <c r="CI103" s="290"/>
      <c r="CJ103" s="290"/>
      <c r="CK103" s="290"/>
      <c r="CL103" s="290"/>
      <c r="CM103" s="290"/>
      <c r="CN103" s="290"/>
      <c r="CO103" s="290"/>
      <c r="CP103" s="290"/>
      <c r="CQ103" s="290"/>
      <c r="CR103" s="290"/>
      <c r="CS103" s="290"/>
      <c r="CT103" s="290"/>
      <c r="CU103" s="290"/>
      <c r="CV103" s="290"/>
      <c r="CW103" s="290"/>
      <c r="CX103" s="290"/>
      <c r="CY103" s="290"/>
      <c r="CZ103" s="290"/>
      <c r="DA103" s="290"/>
      <c r="DB103" s="290"/>
      <c r="DC103" s="290"/>
      <c r="DD103" s="290"/>
      <c r="DE103" s="290"/>
      <c r="DF103" s="290"/>
      <c r="DG103" s="290"/>
      <c r="DH103" s="290"/>
      <c r="DI103" s="290"/>
      <c r="DJ103" s="290"/>
      <c r="DK103" s="290"/>
      <c r="DL103" s="290"/>
      <c r="DM103" s="290"/>
      <c r="DN103" s="290"/>
      <c r="DO103" s="290"/>
      <c r="DP103" s="290"/>
      <c r="DQ103" s="290"/>
      <c r="DR103" s="290"/>
      <c r="DS103" s="290"/>
      <c r="DT103" s="290"/>
      <c r="DU103" s="290"/>
      <c r="DV103" s="290"/>
      <c r="DW103" s="290"/>
      <c r="DX103" s="290"/>
      <c r="DY103" s="290"/>
      <c r="DZ103" s="290"/>
      <c r="EA103" s="290"/>
      <c r="EB103" s="290"/>
      <c r="EC103" s="290"/>
      <c r="ED103" s="290"/>
      <c r="EE103" s="290"/>
      <c r="EF103" s="290"/>
      <c r="EG103" s="290"/>
      <c r="EH103" s="290"/>
      <c r="EI103" s="290"/>
      <c r="EJ103" s="290"/>
      <c r="EK103" s="290"/>
      <c r="EL103" s="290"/>
      <c r="EM103" s="290"/>
      <c r="EN103" s="290"/>
      <c r="EO103" s="290"/>
      <c r="EP103" s="290"/>
      <c r="EQ103" s="290"/>
      <c r="ER103" s="290"/>
      <c r="ES103" s="290"/>
      <c r="ET103" s="290"/>
      <c r="EU103" s="290"/>
      <c r="EV103" s="290"/>
      <c r="EW103" s="290"/>
      <c r="EX103" s="290"/>
      <c r="EY103" s="290"/>
      <c r="EZ103" s="290"/>
      <c r="FA103" s="290"/>
      <c r="FB103" s="290"/>
      <c r="FC103" s="290"/>
      <c r="FD103" s="290"/>
      <c r="FE103" s="290"/>
      <c r="FF103" s="290"/>
      <c r="FG103" s="290"/>
      <c r="FH103" s="290"/>
      <c r="FI103" s="290"/>
      <c r="FJ103" s="290"/>
      <c r="FK103" s="290"/>
      <c r="FL103" s="290"/>
      <c r="FM103" s="290"/>
      <c r="FN103" s="290"/>
      <c r="FO103" s="290"/>
      <c r="FP103" s="290"/>
      <c r="FQ103" s="290"/>
      <c r="FR103" s="290"/>
      <c r="FS103" s="290"/>
      <c r="FT103" s="290"/>
      <c r="FU103" s="290"/>
      <c r="FV103" s="290"/>
      <c r="FW103" s="290"/>
      <c r="FX103" s="290"/>
      <c r="FY103" s="290"/>
      <c r="FZ103" s="290"/>
      <c r="GA103" s="290"/>
      <c r="GB103" s="290"/>
      <c r="GC103" s="290"/>
      <c r="GD103" s="290"/>
      <c r="GE103" s="290"/>
      <c r="GF103" s="290"/>
      <c r="GG103" s="290"/>
      <c r="GH103" s="290"/>
      <c r="GI103" s="290"/>
      <c r="GJ103" s="290"/>
      <c r="GK103" s="290"/>
      <c r="GL103" s="290"/>
      <c r="GM103" s="290"/>
      <c r="GN103" s="290"/>
      <c r="GO103" s="290"/>
      <c r="GP103" s="290"/>
      <c r="GQ103" s="290"/>
      <c r="GR103" s="290"/>
      <c r="GS103" s="290"/>
      <c r="GT103" s="290"/>
      <c r="GU103" s="290"/>
      <c r="GV103" s="290"/>
      <c r="GW103" s="290"/>
    </row>
    <row r="104" spans="1:205" s="18" customFormat="1" ht="45" customHeight="1">
      <c r="A104" s="290"/>
      <c r="B104" s="108" t="s">
        <v>19</v>
      </c>
      <c r="C104" s="190"/>
      <c r="D104" s="40">
        <v>64</v>
      </c>
      <c r="E104" s="40">
        <v>64</v>
      </c>
      <c r="F104" s="190"/>
      <c r="G104" s="190"/>
      <c r="H104" s="190"/>
      <c r="I104" s="190"/>
      <c r="J104" s="190"/>
      <c r="K104" s="190"/>
      <c r="L104" s="190"/>
      <c r="M104" s="190"/>
      <c r="N104" s="190"/>
      <c r="O104" s="190"/>
      <c r="P104" s="191"/>
      <c r="Q104" s="191"/>
      <c r="R104" s="190"/>
      <c r="S104" s="190"/>
      <c r="T104" s="290"/>
      <c r="U104" s="290"/>
      <c r="V104" s="290"/>
      <c r="W104" s="290"/>
      <c r="X104" s="290"/>
      <c r="Y104" s="290"/>
      <c r="Z104" s="290"/>
      <c r="AA104" s="290"/>
      <c r="AB104" s="290"/>
      <c r="AC104" s="290"/>
      <c r="AD104" s="290"/>
      <c r="AE104" s="290"/>
      <c r="AF104" s="290"/>
      <c r="AG104" s="290"/>
      <c r="AH104" s="290"/>
      <c r="AI104" s="290"/>
      <c r="AJ104" s="290"/>
      <c r="AK104" s="290"/>
      <c r="AL104" s="290"/>
      <c r="AM104" s="290"/>
      <c r="AN104" s="290"/>
      <c r="AO104" s="290"/>
      <c r="AP104" s="290"/>
      <c r="AQ104" s="290"/>
      <c r="AR104" s="290"/>
      <c r="AS104" s="290"/>
      <c r="AT104" s="290"/>
      <c r="AU104" s="290"/>
      <c r="AV104" s="290"/>
      <c r="AW104" s="290"/>
      <c r="AX104" s="290"/>
      <c r="AY104" s="290"/>
      <c r="AZ104" s="290"/>
      <c r="BA104" s="290"/>
      <c r="BB104" s="290"/>
      <c r="BC104" s="290"/>
      <c r="BD104" s="290"/>
      <c r="BE104" s="290"/>
      <c r="BF104" s="290"/>
      <c r="BG104" s="290"/>
      <c r="BH104" s="290"/>
      <c r="BI104" s="290"/>
      <c r="BJ104" s="290"/>
      <c r="BK104" s="290"/>
      <c r="BL104" s="290"/>
      <c r="BM104" s="290"/>
      <c r="BN104" s="290"/>
      <c r="BO104" s="290"/>
      <c r="BP104" s="290"/>
      <c r="BQ104" s="290"/>
      <c r="BR104" s="290"/>
      <c r="BS104" s="290"/>
      <c r="BT104" s="290"/>
      <c r="BU104" s="290"/>
      <c r="BV104" s="290"/>
      <c r="BW104" s="290"/>
      <c r="BX104" s="290"/>
      <c r="BY104" s="290"/>
      <c r="BZ104" s="290"/>
      <c r="CA104" s="290"/>
      <c r="CB104" s="290"/>
      <c r="CC104" s="290"/>
      <c r="CD104" s="290"/>
      <c r="CE104" s="290"/>
      <c r="CF104" s="290"/>
      <c r="CG104" s="290"/>
      <c r="CH104" s="290"/>
      <c r="CI104" s="290"/>
      <c r="CJ104" s="290"/>
      <c r="CK104" s="290"/>
      <c r="CL104" s="290"/>
      <c r="CM104" s="290"/>
      <c r="CN104" s="290"/>
      <c r="CO104" s="290"/>
      <c r="CP104" s="290"/>
      <c r="CQ104" s="290"/>
      <c r="CR104" s="290"/>
      <c r="CS104" s="290"/>
      <c r="CT104" s="290"/>
      <c r="CU104" s="290"/>
      <c r="CV104" s="290"/>
      <c r="CW104" s="290"/>
      <c r="CX104" s="290"/>
      <c r="CY104" s="290"/>
      <c r="CZ104" s="290"/>
      <c r="DA104" s="290"/>
      <c r="DB104" s="290"/>
      <c r="DC104" s="290"/>
      <c r="DD104" s="290"/>
      <c r="DE104" s="290"/>
      <c r="DF104" s="290"/>
      <c r="DG104" s="290"/>
      <c r="DH104" s="290"/>
      <c r="DI104" s="290"/>
      <c r="DJ104" s="290"/>
      <c r="DK104" s="290"/>
      <c r="DL104" s="290"/>
      <c r="DM104" s="290"/>
      <c r="DN104" s="290"/>
      <c r="DO104" s="290"/>
      <c r="DP104" s="290"/>
      <c r="DQ104" s="290"/>
      <c r="DR104" s="290"/>
      <c r="DS104" s="290"/>
      <c r="DT104" s="290"/>
      <c r="DU104" s="290"/>
      <c r="DV104" s="290"/>
      <c r="DW104" s="290"/>
      <c r="DX104" s="290"/>
      <c r="DY104" s="290"/>
      <c r="DZ104" s="290"/>
      <c r="EA104" s="290"/>
      <c r="EB104" s="290"/>
      <c r="EC104" s="290"/>
      <c r="ED104" s="290"/>
      <c r="EE104" s="290"/>
      <c r="EF104" s="290"/>
      <c r="EG104" s="290"/>
      <c r="EH104" s="290"/>
      <c r="EI104" s="290"/>
      <c r="EJ104" s="290"/>
      <c r="EK104" s="290"/>
      <c r="EL104" s="290"/>
      <c r="EM104" s="290"/>
      <c r="EN104" s="290"/>
      <c r="EO104" s="290"/>
      <c r="EP104" s="290"/>
      <c r="EQ104" s="290"/>
      <c r="ER104" s="290"/>
      <c r="ES104" s="290"/>
      <c r="ET104" s="290"/>
      <c r="EU104" s="290"/>
      <c r="EV104" s="290"/>
      <c r="EW104" s="290"/>
      <c r="EX104" s="290"/>
      <c r="EY104" s="290"/>
      <c r="EZ104" s="290"/>
      <c r="FA104" s="290"/>
      <c r="FB104" s="290"/>
      <c r="FC104" s="290"/>
      <c r="FD104" s="290"/>
      <c r="FE104" s="290"/>
      <c r="FF104" s="290"/>
      <c r="FG104" s="290"/>
      <c r="FH104" s="290"/>
      <c r="FI104" s="290"/>
      <c r="FJ104" s="290"/>
      <c r="FK104" s="290"/>
      <c r="FL104" s="290"/>
      <c r="FM104" s="290"/>
      <c r="FN104" s="290"/>
      <c r="FO104" s="290"/>
      <c r="FP104" s="290"/>
      <c r="FQ104" s="290"/>
      <c r="FR104" s="290"/>
      <c r="FS104" s="290"/>
      <c r="FT104" s="290"/>
      <c r="FU104" s="290"/>
      <c r="FV104" s="290"/>
      <c r="FW104" s="290"/>
      <c r="FX104" s="290"/>
      <c r="FY104" s="290"/>
      <c r="FZ104" s="290"/>
      <c r="GA104" s="290"/>
      <c r="GB104" s="290"/>
      <c r="GC104" s="290"/>
      <c r="GD104" s="290"/>
      <c r="GE104" s="290"/>
      <c r="GF104" s="290"/>
      <c r="GG104" s="290"/>
      <c r="GH104" s="290"/>
      <c r="GI104" s="290"/>
      <c r="GJ104" s="290"/>
      <c r="GK104" s="290"/>
      <c r="GL104" s="290"/>
      <c r="GM104" s="290"/>
      <c r="GN104" s="290"/>
      <c r="GO104" s="290"/>
      <c r="GP104" s="290"/>
      <c r="GQ104" s="290"/>
      <c r="GR104" s="290"/>
      <c r="GS104" s="290"/>
      <c r="GT104" s="290"/>
      <c r="GU104" s="290"/>
      <c r="GV104" s="290"/>
      <c r="GW104" s="290"/>
    </row>
    <row r="105" spans="1:205" s="18" customFormat="1" ht="25.5" customHeight="1">
      <c r="A105" s="290"/>
      <c r="B105" s="108" t="s">
        <v>29</v>
      </c>
      <c r="C105" s="190"/>
      <c r="D105" s="40">
        <v>81.6</v>
      </c>
      <c r="E105" s="40">
        <v>63.5</v>
      </c>
      <c r="F105" s="190"/>
      <c r="G105" s="190"/>
      <c r="H105" s="190"/>
      <c r="I105" s="190"/>
      <c r="J105" s="190"/>
      <c r="K105" s="190"/>
      <c r="L105" s="190"/>
      <c r="M105" s="190"/>
      <c r="N105" s="190"/>
      <c r="O105" s="190"/>
      <c r="P105" s="191"/>
      <c r="Q105" s="191"/>
      <c r="R105" s="190"/>
      <c r="S105" s="190"/>
      <c r="T105" s="290"/>
      <c r="U105" s="290"/>
      <c r="V105" s="290"/>
      <c r="W105" s="290"/>
      <c r="X105" s="290"/>
      <c r="Y105" s="290"/>
      <c r="Z105" s="290"/>
      <c r="AA105" s="290"/>
      <c r="AB105" s="290"/>
      <c r="AC105" s="290"/>
      <c r="AD105" s="290"/>
      <c r="AE105" s="290"/>
      <c r="AF105" s="290"/>
      <c r="AG105" s="290"/>
      <c r="AH105" s="290"/>
      <c r="AI105" s="290"/>
      <c r="AJ105" s="290"/>
      <c r="AK105" s="290"/>
      <c r="AL105" s="290"/>
      <c r="AM105" s="290"/>
      <c r="AN105" s="290"/>
      <c r="AO105" s="290"/>
      <c r="AP105" s="290"/>
      <c r="AQ105" s="290"/>
      <c r="AR105" s="290"/>
      <c r="AS105" s="290"/>
      <c r="AT105" s="290"/>
      <c r="AU105" s="290"/>
      <c r="AV105" s="290"/>
      <c r="AW105" s="290"/>
      <c r="AX105" s="290"/>
      <c r="AY105" s="290"/>
      <c r="AZ105" s="290"/>
      <c r="BA105" s="290"/>
      <c r="BB105" s="290"/>
      <c r="BC105" s="290"/>
      <c r="BD105" s="290"/>
      <c r="BE105" s="290"/>
      <c r="BF105" s="290"/>
      <c r="BG105" s="290"/>
      <c r="BH105" s="290"/>
      <c r="BI105" s="290"/>
      <c r="BJ105" s="290"/>
      <c r="BK105" s="290"/>
      <c r="BL105" s="290"/>
      <c r="BM105" s="290"/>
      <c r="BN105" s="290"/>
      <c r="BO105" s="290"/>
      <c r="BP105" s="290"/>
      <c r="BQ105" s="290"/>
      <c r="BR105" s="290"/>
      <c r="BS105" s="290"/>
      <c r="BT105" s="290"/>
      <c r="BU105" s="290"/>
      <c r="BV105" s="290"/>
      <c r="BW105" s="290"/>
      <c r="BX105" s="290"/>
      <c r="BY105" s="290"/>
      <c r="BZ105" s="290"/>
      <c r="CA105" s="290"/>
      <c r="CB105" s="290"/>
      <c r="CC105" s="290"/>
      <c r="CD105" s="290"/>
      <c r="CE105" s="290"/>
      <c r="CF105" s="290"/>
      <c r="CG105" s="290"/>
      <c r="CH105" s="290"/>
      <c r="CI105" s="290"/>
      <c r="CJ105" s="290"/>
      <c r="CK105" s="290"/>
      <c r="CL105" s="290"/>
      <c r="CM105" s="290"/>
      <c r="CN105" s="290"/>
      <c r="CO105" s="290"/>
      <c r="CP105" s="290"/>
      <c r="CQ105" s="290"/>
      <c r="CR105" s="290"/>
      <c r="CS105" s="290"/>
      <c r="CT105" s="290"/>
      <c r="CU105" s="290"/>
      <c r="CV105" s="290"/>
      <c r="CW105" s="290"/>
      <c r="CX105" s="290"/>
      <c r="CY105" s="290"/>
      <c r="CZ105" s="290"/>
      <c r="DA105" s="290"/>
      <c r="DB105" s="290"/>
      <c r="DC105" s="290"/>
      <c r="DD105" s="290"/>
      <c r="DE105" s="290"/>
      <c r="DF105" s="290"/>
      <c r="DG105" s="290"/>
      <c r="DH105" s="290"/>
      <c r="DI105" s="290"/>
      <c r="DJ105" s="290"/>
      <c r="DK105" s="290"/>
      <c r="DL105" s="290"/>
      <c r="DM105" s="290"/>
      <c r="DN105" s="290"/>
      <c r="DO105" s="290"/>
      <c r="DP105" s="290"/>
      <c r="DQ105" s="290"/>
      <c r="DR105" s="290"/>
      <c r="DS105" s="290"/>
      <c r="DT105" s="290"/>
      <c r="DU105" s="290"/>
      <c r="DV105" s="290"/>
      <c r="DW105" s="290"/>
      <c r="DX105" s="290"/>
      <c r="DY105" s="290"/>
      <c r="DZ105" s="290"/>
      <c r="EA105" s="290"/>
      <c r="EB105" s="290"/>
      <c r="EC105" s="290"/>
      <c r="ED105" s="290"/>
      <c r="EE105" s="290"/>
      <c r="EF105" s="290"/>
      <c r="EG105" s="290"/>
      <c r="EH105" s="290"/>
      <c r="EI105" s="290"/>
      <c r="EJ105" s="290"/>
      <c r="EK105" s="290"/>
      <c r="EL105" s="290"/>
      <c r="EM105" s="290"/>
      <c r="EN105" s="290"/>
      <c r="EO105" s="290"/>
      <c r="EP105" s="290"/>
      <c r="EQ105" s="290"/>
      <c r="ER105" s="290"/>
      <c r="ES105" s="290"/>
      <c r="ET105" s="290"/>
      <c r="EU105" s="290"/>
      <c r="EV105" s="290"/>
      <c r="EW105" s="290"/>
      <c r="EX105" s="290"/>
      <c r="EY105" s="290"/>
      <c r="EZ105" s="290"/>
      <c r="FA105" s="290"/>
      <c r="FB105" s="290"/>
      <c r="FC105" s="290"/>
      <c r="FD105" s="290"/>
      <c r="FE105" s="290"/>
      <c r="FF105" s="290"/>
      <c r="FG105" s="290"/>
      <c r="FH105" s="290"/>
      <c r="FI105" s="290"/>
      <c r="FJ105" s="290"/>
      <c r="FK105" s="290"/>
      <c r="FL105" s="290"/>
      <c r="FM105" s="290"/>
      <c r="FN105" s="290"/>
      <c r="FO105" s="290"/>
      <c r="FP105" s="290"/>
      <c r="FQ105" s="290"/>
      <c r="FR105" s="290"/>
      <c r="FS105" s="290"/>
      <c r="FT105" s="290"/>
      <c r="FU105" s="290"/>
      <c r="FV105" s="290"/>
      <c r="FW105" s="290"/>
      <c r="FX105" s="290"/>
      <c r="FY105" s="290"/>
      <c r="FZ105" s="290"/>
      <c r="GA105" s="290"/>
      <c r="GB105" s="290"/>
      <c r="GC105" s="290"/>
      <c r="GD105" s="290"/>
      <c r="GE105" s="290"/>
      <c r="GF105" s="290"/>
      <c r="GG105" s="290"/>
      <c r="GH105" s="290"/>
      <c r="GI105" s="290"/>
      <c r="GJ105" s="290"/>
      <c r="GK105" s="290"/>
      <c r="GL105" s="290"/>
      <c r="GM105" s="290"/>
      <c r="GN105" s="290"/>
      <c r="GO105" s="290"/>
      <c r="GP105" s="290"/>
      <c r="GQ105" s="290"/>
      <c r="GR105" s="290"/>
      <c r="GS105" s="290"/>
      <c r="GT105" s="290"/>
      <c r="GU105" s="290"/>
      <c r="GV105" s="290"/>
      <c r="GW105" s="290"/>
    </row>
    <row r="106" spans="1:205" s="18" customFormat="1" ht="50.25" customHeight="1">
      <c r="A106" s="290"/>
      <c r="B106" s="108" t="s">
        <v>139</v>
      </c>
      <c r="C106" s="190"/>
      <c r="D106" s="40">
        <v>64</v>
      </c>
      <c r="E106" s="40">
        <v>64</v>
      </c>
      <c r="F106" s="190"/>
      <c r="G106" s="190"/>
      <c r="H106" s="190"/>
      <c r="I106" s="190"/>
      <c r="J106" s="190"/>
      <c r="K106" s="190"/>
      <c r="L106" s="190"/>
      <c r="M106" s="190"/>
      <c r="N106" s="190"/>
      <c r="O106" s="190"/>
      <c r="P106" s="191"/>
      <c r="Q106" s="191"/>
      <c r="R106" s="190"/>
      <c r="S106" s="190"/>
      <c r="T106" s="290"/>
      <c r="U106" s="290"/>
      <c r="V106" s="290"/>
      <c r="W106" s="290"/>
      <c r="X106" s="290"/>
      <c r="Y106" s="290"/>
      <c r="Z106" s="290"/>
      <c r="AA106" s="290"/>
      <c r="AB106" s="290"/>
      <c r="AC106" s="290"/>
      <c r="AD106" s="290"/>
      <c r="AE106" s="290"/>
      <c r="AF106" s="290"/>
      <c r="AG106" s="290"/>
      <c r="AH106" s="290"/>
      <c r="AI106" s="290"/>
      <c r="AJ106" s="290"/>
      <c r="AK106" s="290"/>
      <c r="AL106" s="290"/>
      <c r="AM106" s="290"/>
      <c r="AN106" s="290"/>
      <c r="AO106" s="290"/>
      <c r="AP106" s="290"/>
      <c r="AQ106" s="290"/>
      <c r="AR106" s="290"/>
      <c r="AS106" s="290"/>
      <c r="AT106" s="290"/>
      <c r="AU106" s="290"/>
      <c r="AV106" s="290"/>
      <c r="AW106" s="290"/>
      <c r="AX106" s="290"/>
      <c r="AY106" s="290"/>
      <c r="AZ106" s="290"/>
      <c r="BA106" s="290"/>
      <c r="BB106" s="290"/>
      <c r="BC106" s="290"/>
      <c r="BD106" s="290"/>
      <c r="BE106" s="290"/>
      <c r="BF106" s="290"/>
      <c r="BG106" s="290"/>
      <c r="BH106" s="290"/>
      <c r="BI106" s="290"/>
      <c r="BJ106" s="290"/>
      <c r="BK106" s="290"/>
      <c r="BL106" s="290"/>
      <c r="BM106" s="290"/>
      <c r="BN106" s="290"/>
      <c r="BO106" s="290"/>
      <c r="BP106" s="290"/>
      <c r="BQ106" s="290"/>
      <c r="BR106" s="290"/>
      <c r="BS106" s="290"/>
      <c r="BT106" s="290"/>
      <c r="BU106" s="290"/>
      <c r="BV106" s="290"/>
      <c r="BW106" s="290"/>
      <c r="BX106" s="290"/>
      <c r="BY106" s="290"/>
      <c r="BZ106" s="290"/>
      <c r="CA106" s="290"/>
      <c r="CB106" s="290"/>
      <c r="CC106" s="290"/>
      <c r="CD106" s="290"/>
      <c r="CE106" s="290"/>
      <c r="CF106" s="290"/>
      <c r="CG106" s="290"/>
      <c r="CH106" s="290"/>
      <c r="CI106" s="290"/>
      <c r="CJ106" s="290"/>
      <c r="CK106" s="290"/>
      <c r="CL106" s="290"/>
      <c r="CM106" s="290"/>
      <c r="CN106" s="290"/>
      <c r="CO106" s="290"/>
      <c r="CP106" s="290"/>
      <c r="CQ106" s="290"/>
      <c r="CR106" s="290"/>
      <c r="CS106" s="290"/>
      <c r="CT106" s="290"/>
      <c r="CU106" s="290"/>
      <c r="CV106" s="290"/>
      <c r="CW106" s="290"/>
      <c r="CX106" s="290"/>
      <c r="CY106" s="290"/>
      <c r="CZ106" s="290"/>
      <c r="DA106" s="290"/>
      <c r="DB106" s="290"/>
      <c r="DC106" s="290"/>
      <c r="DD106" s="290"/>
      <c r="DE106" s="290"/>
      <c r="DF106" s="290"/>
      <c r="DG106" s="290"/>
      <c r="DH106" s="290"/>
      <c r="DI106" s="290"/>
      <c r="DJ106" s="290"/>
      <c r="DK106" s="290"/>
      <c r="DL106" s="290"/>
      <c r="DM106" s="290"/>
      <c r="DN106" s="290"/>
      <c r="DO106" s="290"/>
      <c r="DP106" s="290"/>
      <c r="DQ106" s="290"/>
      <c r="DR106" s="290"/>
      <c r="DS106" s="290"/>
      <c r="DT106" s="290"/>
      <c r="DU106" s="290"/>
      <c r="DV106" s="290"/>
      <c r="DW106" s="290"/>
      <c r="DX106" s="290"/>
      <c r="DY106" s="290"/>
      <c r="DZ106" s="290"/>
      <c r="EA106" s="290"/>
      <c r="EB106" s="290"/>
      <c r="EC106" s="290"/>
      <c r="ED106" s="290"/>
      <c r="EE106" s="290"/>
      <c r="EF106" s="290"/>
      <c r="EG106" s="290"/>
      <c r="EH106" s="290"/>
      <c r="EI106" s="290"/>
      <c r="EJ106" s="290"/>
      <c r="EK106" s="290"/>
      <c r="EL106" s="290"/>
      <c r="EM106" s="290"/>
      <c r="EN106" s="290"/>
      <c r="EO106" s="290"/>
      <c r="EP106" s="290"/>
      <c r="EQ106" s="290"/>
      <c r="ER106" s="290"/>
      <c r="ES106" s="290"/>
      <c r="ET106" s="290"/>
      <c r="EU106" s="290"/>
      <c r="EV106" s="290"/>
      <c r="EW106" s="290"/>
      <c r="EX106" s="290"/>
      <c r="EY106" s="290"/>
      <c r="EZ106" s="290"/>
      <c r="FA106" s="290"/>
      <c r="FB106" s="290"/>
      <c r="FC106" s="290"/>
      <c r="FD106" s="290"/>
      <c r="FE106" s="290"/>
      <c r="FF106" s="290"/>
      <c r="FG106" s="290"/>
      <c r="FH106" s="290"/>
      <c r="FI106" s="290"/>
      <c r="FJ106" s="290"/>
      <c r="FK106" s="290"/>
      <c r="FL106" s="290"/>
      <c r="FM106" s="290"/>
      <c r="FN106" s="290"/>
      <c r="FO106" s="290"/>
      <c r="FP106" s="290"/>
      <c r="FQ106" s="290"/>
      <c r="FR106" s="290"/>
      <c r="FS106" s="290"/>
      <c r="FT106" s="290"/>
      <c r="FU106" s="290"/>
      <c r="FV106" s="290"/>
      <c r="FW106" s="290"/>
      <c r="FX106" s="290"/>
      <c r="FY106" s="290"/>
      <c r="FZ106" s="290"/>
      <c r="GA106" s="290"/>
      <c r="GB106" s="290"/>
      <c r="GC106" s="290"/>
      <c r="GD106" s="290"/>
      <c r="GE106" s="290"/>
      <c r="GF106" s="290"/>
      <c r="GG106" s="290"/>
      <c r="GH106" s="290"/>
      <c r="GI106" s="290"/>
      <c r="GJ106" s="290"/>
      <c r="GK106" s="290"/>
      <c r="GL106" s="290"/>
      <c r="GM106" s="290"/>
      <c r="GN106" s="290"/>
      <c r="GO106" s="290"/>
      <c r="GP106" s="290"/>
      <c r="GQ106" s="290"/>
      <c r="GR106" s="290"/>
      <c r="GS106" s="290"/>
      <c r="GT106" s="290"/>
      <c r="GU106" s="290"/>
      <c r="GV106" s="290"/>
      <c r="GW106" s="290"/>
    </row>
    <row r="107" spans="1:205" s="18" customFormat="1" ht="46.5" customHeight="1">
      <c r="A107" s="290"/>
      <c r="B107" s="108" t="s">
        <v>140</v>
      </c>
      <c r="C107" s="190"/>
      <c r="D107" s="40">
        <v>64</v>
      </c>
      <c r="E107" s="40">
        <v>64</v>
      </c>
      <c r="F107" s="190"/>
      <c r="G107" s="190"/>
      <c r="H107" s="190"/>
      <c r="I107" s="190"/>
      <c r="J107" s="190"/>
      <c r="K107" s="190"/>
      <c r="L107" s="190"/>
      <c r="M107" s="190"/>
      <c r="N107" s="190"/>
      <c r="O107" s="190"/>
      <c r="P107" s="191"/>
      <c r="Q107" s="191"/>
      <c r="R107" s="190"/>
      <c r="S107" s="190"/>
      <c r="T107" s="290"/>
      <c r="U107" s="290"/>
      <c r="V107" s="290"/>
      <c r="W107" s="290"/>
      <c r="X107" s="290"/>
      <c r="Y107" s="290"/>
      <c r="Z107" s="290"/>
      <c r="AA107" s="290"/>
      <c r="AB107" s="290"/>
      <c r="AC107" s="290"/>
      <c r="AD107" s="290"/>
      <c r="AE107" s="290"/>
      <c r="AF107" s="290"/>
      <c r="AG107" s="290"/>
      <c r="AH107" s="290"/>
      <c r="AI107" s="290"/>
      <c r="AJ107" s="290"/>
      <c r="AK107" s="290"/>
      <c r="AL107" s="290"/>
      <c r="AM107" s="290"/>
      <c r="AN107" s="290"/>
      <c r="AO107" s="290"/>
      <c r="AP107" s="290"/>
      <c r="AQ107" s="290"/>
      <c r="AR107" s="290"/>
      <c r="AS107" s="290"/>
      <c r="AT107" s="290"/>
      <c r="AU107" s="290"/>
      <c r="AV107" s="290"/>
      <c r="AW107" s="290"/>
      <c r="AX107" s="290"/>
      <c r="AY107" s="290"/>
      <c r="AZ107" s="290"/>
      <c r="BA107" s="290"/>
      <c r="BB107" s="290"/>
      <c r="BC107" s="290"/>
      <c r="BD107" s="290"/>
      <c r="BE107" s="290"/>
      <c r="BF107" s="290"/>
      <c r="BG107" s="290"/>
      <c r="BH107" s="290"/>
      <c r="BI107" s="290"/>
      <c r="BJ107" s="290"/>
      <c r="BK107" s="290"/>
      <c r="BL107" s="290"/>
      <c r="BM107" s="290"/>
      <c r="BN107" s="290"/>
      <c r="BO107" s="290"/>
      <c r="BP107" s="290"/>
      <c r="BQ107" s="290"/>
      <c r="BR107" s="290"/>
      <c r="BS107" s="290"/>
      <c r="BT107" s="290"/>
      <c r="BU107" s="290"/>
      <c r="BV107" s="290"/>
      <c r="BW107" s="290"/>
      <c r="BX107" s="290"/>
      <c r="BY107" s="290"/>
      <c r="BZ107" s="290"/>
      <c r="CA107" s="290"/>
      <c r="CB107" s="290"/>
      <c r="CC107" s="290"/>
      <c r="CD107" s="290"/>
      <c r="CE107" s="290"/>
      <c r="CF107" s="290"/>
      <c r="CG107" s="290"/>
      <c r="CH107" s="290"/>
      <c r="CI107" s="290"/>
      <c r="CJ107" s="290"/>
      <c r="CK107" s="290"/>
      <c r="CL107" s="290"/>
      <c r="CM107" s="290"/>
      <c r="CN107" s="290"/>
      <c r="CO107" s="290"/>
      <c r="CP107" s="290"/>
      <c r="CQ107" s="290"/>
      <c r="CR107" s="290"/>
      <c r="CS107" s="290"/>
      <c r="CT107" s="290"/>
      <c r="CU107" s="290"/>
      <c r="CV107" s="290"/>
      <c r="CW107" s="290"/>
      <c r="CX107" s="290"/>
      <c r="CY107" s="290"/>
      <c r="CZ107" s="290"/>
      <c r="DA107" s="290"/>
      <c r="DB107" s="290"/>
      <c r="DC107" s="290"/>
      <c r="DD107" s="290"/>
      <c r="DE107" s="290"/>
      <c r="DF107" s="290"/>
      <c r="DG107" s="290"/>
      <c r="DH107" s="290"/>
      <c r="DI107" s="290"/>
      <c r="DJ107" s="290"/>
      <c r="DK107" s="290"/>
      <c r="DL107" s="290"/>
      <c r="DM107" s="290"/>
      <c r="DN107" s="290"/>
      <c r="DO107" s="290"/>
      <c r="DP107" s="290"/>
      <c r="DQ107" s="290"/>
      <c r="DR107" s="290"/>
      <c r="DS107" s="290"/>
      <c r="DT107" s="290"/>
      <c r="DU107" s="290"/>
      <c r="DV107" s="290"/>
      <c r="DW107" s="290"/>
      <c r="DX107" s="290"/>
      <c r="DY107" s="290"/>
      <c r="DZ107" s="290"/>
      <c r="EA107" s="290"/>
      <c r="EB107" s="290"/>
      <c r="EC107" s="290"/>
      <c r="ED107" s="290"/>
      <c r="EE107" s="290"/>
      <c r="EF107" s="290"/>
      <c r="EG107" s="290"/>
      <c r="EH107" s="290"/>
      <c r="EI107" s="290"/>
      <c r="EJ107" s="290"/>
      <c r="EK107" s="290"/>
      <c r="EL107" s="290"/>
      <c r="EM107" s="290"/>
      <c r="EN107" s="290"/>
      <c r="EO107" s="290"/>
      <c r="EP107" s="290"/>
      <c r="EQ107" s="290"/>
      <c r="ER107" s="290"/>
      <c r="ES107" s="290"/>
      <c r="ET107" s="290"/>
      <c r="EU107" s="290"/>
      <c r="EV107" s="290"/>
      <c r="EW107" s="290"/>
      <c r="EX107" s="290"/>
      <c r="EY107" s="290"/>
      <c r="EZ107" s="290"/>
      <c r="FA107" s="290"/>
      <c r="FB107" s="290"/>
      <c r="FC107" s="290"/>
      <c r="FD107" s="290"/>
      <c r="FE107" s="290"/>
      <c r="FF107" s="290"/>
      <c r="FG107" s="290"/>
      <c r="FH107" s="290"/>
      <c r="FI107" s="290"/>
      <c r="FJ107" s="290"/>
      <c r="FK107" s="290"/>
      <c r="FL107" s="290"/>
      <c r="FM107" s="290"/>
      <c r="FN107" s="290"/>
      <c r="FO107" s="290"/>
      <c r="FP107" s="290"/>
      <c r="FQ107" s="290"/>
      <c r="FR107" s="290"/>
      <c r="FS107" s="290"/>
      <c r="FT107" s="290"/>
      <c r="FU107" s="290"/>
      <c r="FV107" s="290"/>
      <c r="FW107" s="290"/>
      <c r="FX107" s="290"/>
      <c r="FY107" s="290"/>
      <c r="FZ107" s="290"/>
      <c r="GA107" s="290"/>
      <c r="GB107" s="290"/>
      <c r="GC107" s="290"/>
      <c r="GD107" s="290"/>
      <c r="GE107" s="290"/>
      <c r="GF107" s="290"/>
      <c r="GG107" s="290"/>
      <c r="GH107" s="290"/>
      <c r="GI107" s="290"/>
      <c r="GJ107" s="290"/>
      <c r="GK107" s="290"/>
      <c r="GL107" s="290"/>
      <c r="GM107" s="290"/>
      <c r="GN107" s="290"/>
      <c r="GO107" s="290"/>
      <c r="GP107" s="290"/>
      <c r="GQ107" s="290"/>
      <c r="GR107" s="290"/>
      <c r="GS107" s="290"/>
      <c r="GT107" s="290"/>
      <c r="GU107" s="290"/>
      <c r="GV107" s="290"/>
      <c r="GW107" s="290"/>
    </row>
    <row r="108" spans="1:205" s="18" customFormat="1" ht="25.5" customHeight="1">
      <c r="A108" s="290"/>
      <c r="B108" s="189" t="s">
        <v>44</v>
      </c>
      <c r="C108" s="190"/>
      <c r="D108" s="40">
        <v>13.4</v>
      </c>
      <c r="E108" s="40">
        <v>13.4</v>
      </c>
      <c r="F108" s="190"/>
      <c r="G108" s="190"/>
      <c r="H108" s="190"/>
      <c r="I108" s="190"/>
      <c r="J108" s="190"/>
      <c r="K108" s="190"/>
      <c r="L108" s="190"/>
      <c r="M108" s="190"/>
      <c r="N108" s="190"/>
      <c r="O108" s="190"/>
      <c r="P108" s="191"/>
      <c r="Q108" s="191"/>
      <c r="R108" s="190"/>
      <c r="S108" s="190"/>
      <c r="T108" s="290"/>
      <c r="U108" s="290"/>
      <c r="V108" s="290"/>
      <c r="W108" s="290"/>
      <c r="X108" s="290"/>
      <c r="Y108" s="290"/>
      <c r="Z108" s="290"/>
      <c r="AA108" s="290"/>
      <c r="AB108" s="290"/>
      <c r="AC108" s="290"/>
      <c r="AD108" s="290"/>
      <c r="AE108" s="290"/>
      <c r="AF108" s="290"/>
      <c r="AG108" s="290"/>
      <c r="AH108" s="290"/>
      <c r="AI108" s="290"/>
      <c r="AJ108" s="290"/>
      <c r="AK108" s="290"/>
      <c r="AL108" s="290"/>
      <c r="AM108" s="290"/>
      <c r="AN108" s="290"/>
      <c r="AO108" s="290"/>
      <c r="AP108" s="290"/>
      <c r="AQ108" s="290"/>
      <c r="AR108" s="290"/>
      <c r="AS108" s="290"/>
      <c r="AT108" s="290"/>
      <c r="AU108" s="290"/>
      <c r="AV108" s="290"/>
      <c r="AW108" s="290"/>
      <c r="AX108" s="290"/>
      <c r="AY108" s="290"/>
      <c r="AZ108" s="290"/>
      <c r="BA108" s="290"/>
      <c r="BB108" s="290"/>
      <c r="BC108" s="290"/>
      <c r="BD108" s="290"/>
      <c r="BE108" s="290"/>
      <c r="BF108" s="290"/>
      <c r="BG108" s="290"/>
      <c r="BH108" s="290"/>
      <c r="BI108" s="290"/>
      <c r="BJ108" s="290"/>
      <c r="BK108" s="290"/>
      <c r="BL108" s="290"/>
      <c r="BM108" s="290"/>
      <c r="BN108" s="290"/>
      <c r="BO108" s="290"/>
      <c r="BP108" s="290"/>
      <c r="BQ108" s="290"/>
      <c r="BR108" s="290"/>
      <c r="BS108" s="290"/>
      <c r="BT108" s="290"/>
      <c r="BU108" s="290"/>
      <c r="BV108" s="290"/>
      <c r="BW108" s="290"/>
      <c r="BX108" s="290"/>
      <c r="BY108" s="290"/>
      <c r="BZ108" s="290"/>
      <c r="CA108" s="290"/>
      <c r="CB108" s="290"/>
      <c r="CC108" s="290"/>
      <c r="CD108" s="290"/>
      <c r="CE108" s="290"/>
      <c r="CF108" s="290"/>
      <c r="CG108" s="290"/>
      <c r="CH108" s="290"/>
      <c r="CI108" s="290"/>
      <c r="CJ108" s="290"/>
      <c r="CK108" s="290"/>
      <c r="CL108" s="290"/>
      <c r="CM108" s="290"/>
      <c r="CN108" s="290"/>
      <c r="CO108" s="290"/>
      <c r="CP108" s="290"/>
      <c r="CQ108" s="290"/>
      <c r="CR108" s="290"/>
      <c r="CS108" s="290"/>
      <c r="CT108" s="290"/>
      <c r="CU108" s="290"/>
      <c r="CV108" s="290"/>
      <c r="CW108" s="290"/>
      <c r="CX108" s="290"/>
      <c r="CY108" s="290"/>
      <c r="CZ108" s="290"/>
      <c r="DA108" s="290"/>
      <c r="DB108" s="290"/>
      <c r="DC108" s="290"/>
      <c r="DD108" s="290"/>
      <c r="DE108" s="290"/>
      <c r="DF108" s="290"/>
      <c r="DG108" s="290"/>
      <c r="DH108" s="290"/>
      <c r="DI108" s="290"/>
      <c r="DJ108" s="290"/>
      <c r="DK108" s="290"/>
      <c r="DL108" s="290"/>
      <c r="DM108" s="290"/>
      <c r="DN108" s="290"/>
      <c r="DO108" s="290"/>
      <c r="DP108" s="290"/>
      <c r="DQ108" s="290"/>
      <c r="DR108" s="290"/>
      <c r="DS108" s="290"/>
      <c r="DT108" s="290"/>
      <c r="DU108" s="290"/>
      <c r="DV108" s="290"/>
      <c r="DW108" s="290"/>
      <c r="DX108" s="290"/>
      <c r="DY108" s="290"/>
      <c r="DZ108" s="290"/>
      <c r="EA108" s="290"/>
      <c r="EB108" s="290"/>
      <c r="EC108" s="290"/>
      <c r="ED108" s="290"/>
      <c r="EE108" s="290"/>
      <c r="EF108" s="290"/>
      <c r="EG108" s="290"/>
      <c r="EH108" s="290"/>
      <c r="EI108" s="290"/>
      <c r="EJ108" s="290"/>
      <c r="EK108" s="290"/>
      <c r="EL108" s="290"/>
      <c r="EM108" s="290"/>
      <c r="EN108" s="290"/>
      <c r="EO108" s="290"/>
      <c r="EP108" s="290"/>
      <c r="EQ108" s="290"/>
      <c r="ER108" s="290"/>
      <c r="ES108" s="290"/>
      <c r="ET108" s="290"/>
      <c r="EU108" s="290"/>
      <c r="EV108" s="290"/>
      <c r="EW108" s="290"/>
      <c r="EX108" s="290"/>
      <c r="EY108" s="290"/>
      <c r="EZ108" s="290"/>
      <c r="FA108" s="290"/>
      <c r="FB108" s="290"/>
      <c r="FC108" s="290"/>
      <c r="FD108" s="290"/>
      <c r="FE108" s="290"/>
      <c r="FF108" s="290"/>
      <c r="FG108" s="290"/>
      <c r="FH108" s="290"/>
      <c r="FI108" s="290"/>
      <c r="FJ108" s="290"/>
      <c r="FK108" s="290"/>
      <c r="FL108" s="290"/>
      <c r="FM108" s="290"/>
      <c r="FN108" s="290"/>
      <c r="FO108" s="290"/>
      <c r="FP108" s="290"/>
      <c r="FQ108" s="290"/>
      <c r="FR108" s="290"/>
      <c r="FS108" s="290"/>
      <c r="FT108" s="290"/>
      <c r="FU108" s="290"/>
      <c r="FV108" s="290"/>
      <c r="FW108" s="290"/>
      <c r="FX108" s="290"/>
      <c r="FY108" s="290"/>
      <c r="FZ108" s="290"/>
      <c r="GA108" s="290"/>
      <c r="GB108" s="290"/>
      <c r="GC108" s="290"/>
      <c r="GD108" s="290"/>
      <c r="GE108" s="290"/>
      <c r="GF108" s="290"/>
      <c r="GG108" s="290"/>
      <c r="GH108" s="290"/>
      <c r="GI108" s="290"/>
      <c r="GJ108" s="290"/>
      <c r="GK108" s="290"/>
      <c r="GL108" s="290"/>
      <c r="GM108" s="290"/>
      <c r="GN108" s="290"/>
      <c r="GO108" s="290"/>
      <c r="GP108" s="290"/>
      <c r="GQ108" s="290"/>
      <c r="GR108" s="290"/>
      <c r="GS108" s="290"/>
      <c r="GT108" s="290"/>
      <c r="GU108" s="290"/>
      <c r="GV108" s="290"/>
      <c r="GW108" s="290"/>
    </row>
    <row r="109" spans="1:205" s="18" customFormat="1" ht="25.5" customHeight="1">
      <c r="A109" s="290"/>
      <c r="B109" s="189" t="s">
        <v>130</v>
      </c>
      <c r="C109" s="190"/>
      <c r="D109" s="40">
        <v>20</v>
      </c>
      <c r="E109" s="40">
        <v>20</v>
      </c>
      <c r="F109" s="190"/>
      <c r="G109" s="190"/>
      <c r="H109" s="190"/>
      <c r="I109" s="190"/>
      <c r="J109" s="190"/>
      <c r="K109" s="190"/>
      <c r="L109" s="190"/>
      <c r="M109" s="190"/>
      <c r="N109" s="190"/>
      <c r="O109" s="190"/>
      <c r="P109" s="191"/>
      <c r="Q109" s="191"/>
      <c r="R109" s="190"/>
      <c r="S109" s="190"/>
      <c r="T109" s="290"/>
      <c r="U109" s="290"/>
      <c r="V109" s="290"/>
      <c r="W109" s="290"/>
      <c r="X109" s="290"/>
      <c r="Y109" s="290"/>
      <c r="Z109" s="290"/>
      <c r="AA109" s="290"/>
      <c r="AB109" s="290"/>
      <c r="AC109" s="290"/>
      <c r="AD109" s="290"/>
      <c r="AE109" s="290"/>
      <c r="AF109" s="290"/>
      <c r="AG109" s="290"/>
      <c r="AH109" s="290"/>
      <c r="AI109" s="290"/>
      <c r="AJ109" s="290"/>
      <c r="AK109" s="290"/>
      <c r="AL109" s="290"/>
      <c r="AM109" s="290"/>
      <c r="AN109" s="290"/>
      <c r="AO109" s="290"/>
      <c r="AP109" s="290"/>
      <c r="AQ109" s="290"/>
      <c r="AR109" s="290"/>
      <c r="AS109" s="290"/>
      <c r="AT109" s="290"/>
      <c r="AU109" s="290"/>
      <c r="AV109" s="290"/>
      <c r="AW109" s="290"/>
      <c r="AX109" s="290"/>
      <c r="AY109" s="290"/>
      <c r="AZ109" s="290"/>
      <c r="BA109" s="290"/>
      <c r="BB109" s="290"/>
      <c r="BC109" s="290"/>
      <c r="BD109" s="290"/>
      <c r="BE109" s="290"/>
      <c r="BF109" s="290"/>
      <c r="BG109" s="290"/>
      <c r="BH109" s="290"/>
      <c r="BI109" s="290"/>
      <c r="BJ109" s="290"/>
      <c r="BK109" s="290"/>
      <c r="BL109" s="290"/>
      <c r="BM109" s="290"/>
      <c r="BN109" s="290"/>
      <c r="BO109" s="290"/>
      <c r="BP109" s="290"/>
      <c r="BQ109" s="290"/>
      <c r="BR109" s="290"/>
      <c r="BS109" s="290"/>
      <c r="BT109" s="290"/>
      <c r="BU109" s="290"/>
      <c r="BV109" s="290"/>
      <c r="BW109" s="290"/>
      <c r="BX109" s="290"/>
      <c r="BY109" s="290"/>
      <c r="BZ109" s="290"/>
      <c r="CA109" s="290"/>
      <c r="CB109" s="290"/>
      <c r="CC109" s="290"/>
      <c r="CD109" s="290"/>
      <c r="CE109" s="290"/>
      <c r="CF109" s="290"/>
      <c r="CG109" s="290"/>
      <c r="CH109" s="290"/>
      <c r="CI109" s="290"/>
      <c r="CJ109" s="290"/>
      <c r="CK109" s="290"/>
      <c r="CL109" s="290"/>
      <c r="CM109" s="290"/>
      <c r="CN109" s="290"/>
      <c r="CO109" s="290"/>
      <c r="CP109" s="290"/>
      <c r="CQ109" s="290"/>
      <c r="CR109" s="290"/>
      <c r="CS109" s="290"/>
      <c r="CT109" s="290"/>
      <c r="CU109" s="290"/>
      <c r="CV109" s="290"/>
      <c r="CW109" s="290"/>
      <c r="CX109" s="290"/>
      <c r="CY109" s="290"/>
      <c r="CZ109" s="290"/>
      <c r="DA109" s="290"/>
      <c r="DB109" s="290"/>
      <c r="DC109" s="290"/>
      <c r="DD109" s="290"/>
      <c r="DE109" s="290"/>
      <c r="DF109" s="290"/>
      <c r="DG109" s="290"/>
      <c r="DH109" s="290"/>
      <c r="DI109" s="290"/>
      <c r="DJ109" s="290"/>
      <c r="DK109" s="290"/>
      <c r="DL109" s="290"/>
      <c r="DM109" s="290"/>
      <c r="DN109" s="290"/>
      <c r="DO109" s="290"/>
      <c r="DP109" s="290"/>
      <c r="DQ109" s="290"/>
      <c r="DR109" s="290"/>
      <c r="DS109" s="290"/>
      <c r="DT109" s="290"/>
      <c r="DU109" s="290"/>
      <c r="DV109" s="290"/>
      <c r="DW109" s="290"/>
      <c r="DX109" s="290"/>
      <c r="DY109" s="290"/>
      <c r="DZ109" s="290"/>
      <c r="EA109" s="290"/>
      <c r="EB109" s="290"/>
      <c r="EC109" s="290"/>
      <c r="ED109" s="290"/>
      <c r="EE109" s="290"/>
      <c r="EF109" s="290"/>
      <c r="EG109" s="290"/>
      <c r="EH109" s="290"/>
      <c r="EI109" s="290"/>
      <c r="EJ109" s="290"/>
      <c r="EK109" s="290"/>
      <c r="EL109" s="290"/>
      <c r="EM109" s="290"/>
      <c r="EN109" s="290"/>
      <c r="EO109" s="290"/>
      <c r="EP109" s="290"/>
      <c r="EQ109" s="290"/>
      <c r="ER109" s="290"/>
      <c r="ES109" s="290"/>
      <c r="ET109" s="290"/>
      <c r="EU109" s="290"/>
      <c r="EV109" s="290"/>
      <c r="EW109" s="290"/>
      <c r="EX109" s="290"/>
      <c r="EY109" s="290"/>
      <c r="EZ109" s="290"/>
      <c r="FA109" s="290"/>
      <c r="FB109" s="290"/>
      <c r="FC109" s="290"/>
      <c r="FD109" s="290"/>
      <c r="FE109" s="290"/>
      <c r="FF109" s="290"/>
      <c r="FG109" s="290"/>
      <c r="FH109" s="290"/>
      <c r="FI109" s="290"/>
      <c r="FJ109" s="290"/>
      <c r="FK109" s="290"/>
      <c r="FL109" s="290"/>
      <c r="FM109" s="290"/>
      <c r="FN109" s="290"/>
      <c r="FO109" s="290"/>
      <c r="FP109" s="290"/>
      <c r="FQ109" s="290"/>
      <c r="FR109" s="290"/>
      <c r="FS109" s="290"/>
      <c r="FT109" s="290"/>
      <c r="FU109" s="290"/>
      <c r="FV109" s="290"/>
      <c r="FW109" s="290"/>
      <c r="FX109" s="290"/>
      <c r="FY109" s="290"/>
      <c r="FZ109" s="290"/>
      <c r="GA109" s="290"/>
      <c r="GB109" s="290"/>
      <c r="GC109" s="290"/>
      <c r="GD109" s="290"/>
      <c r="GE109" s="290"/>
      <c r="GF109" s="290"/>
      <c r="GG109" s="290"/>
      <c r="GH109" s="290"/>
      <c r="GI109" s="290"/>
      <c r="GJ109" s="290"/>
      <c r="GK109" s="290"/>
      <c r="GL109" s="290"/>
      <c r="GM109" s="290"/>
      <c r="GN109" s="290"/>
      <c r="GO109" s="290"/>
      <c r="GP109" s="290"/>
      <c r="GQ109" s="290"/>
      <c r="GR109" s="290"/>
      <c r="GS109" s="290"/>
      <c r="GT109" s="290"/>
      <c r="GU109" s="290"/>
      <c r="GV109" s="290"/>
      <c r="GW109" s="290"/>
    </row>
    <row r="110" spans="1:205" s="18" customFormat="1" ht="25.5" customHeight="1">
      <c r="A110" s="290"/>
      <c r="B110" s="189" t="s">
        <v>46</v>
      </c>
      <c r="C110" s="190"/>
      <c r="D110" s="40">
        <v>39.8</v>
      </c>
      <c r="E110" s="40">
        <v>33.8</v>
      </c>
      <c r="F110" s="190"/>
      <c r="G110" s="190"/>
      <c r="H110" s="190"/>
      <c r="I110" s="190"/>
      <c r="J110" s="190"/>
      <c r="K110" s="190"/>
      <c r="L110" s="190"/>
      <c r="M110" s="190"/>
      <c r="N110" s="190"/>
      <c r="O110" s="190"/>
      <c r="P110" s="191"/>
      <c r="Q110" s="191"/>
      <c r="R110" s="190"/>
      <c r="S110" s="190"/>
      <c r="T110" s="290"/>
      <c r="U110" s="290"/>
      <c r="V110" s="290"/>
      <c r="W110" s="290"/>
      <c r="X110" s="290"/>
      <c r="Y110" s="290"/>
      <c r="Z110" s="290"/>
      <c r="AA110" s="290"/>
      <c r="AB110" s="290"/>
      <c r="AC110" s="290"/>
      <c r="AD110" s="290"/>
      <c r="AE110" s="290"/>
      <c r="AF110" s="290"/>
      <c r="AG110" s="290"/>
      <c r="AH110" s="290"/>
      <c r="AI110" s="290"/>
      <c r="AJ110" s="290"/>
      <c r="AK110" s="290"/>
      <c r="AL110" s="290"/>
      <c r="AM110" s="290"/>
      <c r="AN110" s="290"/>
      <c r="AO110" s="290"/>
      <c r="AP110" s="290"/>
      <c r="AQ110" s="290"/>
      <c r="AR110" s="290"/>
      <c r="AS110" s="290"/>
      <c r="AT110" s="290"/>
      <c r="AU110" s="290"/>
      <c r="AV110" s="290"/>
      <c r="AW110" s="290"/>
      <c r="AX110" s="290"/>
      <c r="AY110" s="290"/>
      <c r="AZ110" s="290"/>
      <c r="BA110" s="290"/>
      <c r="BB110" s="290"/>
      <c r="BC110" s="290"/>
      <c r="BD110" s="290"/>
      <c r="BE110" s="290"/>
      <c r="BF110" s="290"/>
      <c r="BG110" s="290"/>
      <c r="BH110" s="290"/>
      <c r="BI110" s="290"/>
      <c r="BJ110" s="290"/>
      <c r="BK110" s="290"/>
      <c r="BL110" s="290"/>
      <c r="BM110" s="290"/>
      <c r="BN110" s="290"/>
      <c r="BO110" s="290"/>
      <c r="BP110" s="290"/>
      <c r="BQ110" s="290"/>
      <c r="BR110" s="290"/>
      <c r="BS110" s="290"/>
      <c r="BT110" s="290"/>
      <c r="BU110" s="290"/>
      <c r="BV110" s="290"/>
      <c r="BW110" s="290"/>
      <c r="BX110" s="290"/>
      <c r="BY110" s="290"/>
      <c r="BZ110" s="290"/>
      <c r="CA110" s="290"/>
      <c r="CB110" s="290"/>
      <c r="CC110" s="290"/>
      <c r="CD110" s="290"/>
      <c r="CE110" s="290"/>
      <c r="CF110" s="290"/>
      <c r="CG110" s="290"/>
      <c r="CH110" s="290"/>
      <c r="CI110" s="290"/>
      <c r="CJ110" s="290"/>
      <c r="CK110" s="290"/>
      <c r="CL110" s="290"/>
      <c r="CM110" s="290"/>
      <c r="CN110" s="290"/>
      <c r="CO110" s="290"/>
      <c r="CP110" s="290"/>
      <c r="CQ110" s="290"/>
      <c r="CR110" s="290"/>
      <c r="CS110" s="290"/>
      <c r="CT110" s="290"/>
      <c r="CU110" s="290"/>
      <c r="CV110" s="290"/>
      <c r="CW110" s="290"/>
      <c r="CX110" s="290"/>
      <c r="CY110" s="290"/>
      <c r="CZ110" s="290"/>
      <c r="DA110" s="290"/>
      <c r="DB110" s="290"/>
      <c r="DC110" s="290"/>
      <c r="DD110" s="290"/>
      <c r="DE110" s="290"/>
      <c r="DF110" s="290"/>
      <c r="DG110" s="290"/>
      <c r="DH110" s="290"/>
      <c r="DI110" s="290"/>
      <c r="DJ110" s="290"/>
      <c r="DK110" s="290"/>
      <c r="DL110" s="290"/>
      <c r="DM110" s="290"/>
      <c r="DN110" s="290"/>
      <c r="DO110" s="290"/>
      <c r="DP110" s="290"/>
      <c r="DQ110" s="290"/>
      <c r="DR110" s="290"/>
      <c r="DS110" s="290"/>
      <c r="DT110" s="290"/>
      <c r="DU110" s="290"/>
      <c r="DV110" s="290"/>
      <c r="DW110" s="290"/>
      <c r="DX110" s="290"/>
      <c r="DY110" s="290"/>
      <c r="DZ110" s="290"/>
      <c r="EA110" s="290"/>
      <c r="EB110" s="290"/>
      <c r="EC110" s="290"/>
      <c r="ED110" s="290"/>
      <c r="EE110" s="290"/>
      <c r="EF110" s="290"/>
      <c r="EG110" s="290"/>
      <c r="EH110" s="290"/>
      <c r="EI110" s="290"/>
      <c r="EJ110" s="290"/>
      <c r="EK110" s="290"/>
      <c r="EL110" s="290"/>
      <c r="EM110" s="290"/>
      <c r="EN110" s="290"/>
      <c r="EO110" s="290"/>
      <c r="EP110" s="290"/>
      <c r="EQ110" s="290"/>
      <c r="ER110" s="290"/>
      <c r="ES110" s="290"/>
      <c r="ET110" s="290"/>
      <c r="EU110" s="290"/>
      <c r="EV110" s="290"/>
      <c r="EW110" s="290"/>
      <c r="EX110" s="290"/>
      <c r="EY110" s="290"/>
      <c r="EZ110" s="290"/>
      <c r="FA110" s="290"/>
      <c r="FB110" s="290"/>
      <c r="FC110" s="290"/>
      <c r="FD110" s="290"/>
      <c r="FE110" s="290"/>
      <c r="FF110" s="290"/>
      <c r="FG110" s="290"/>
      <c r="FH110" s="290"/>
      <c r="FI110" s="290"/>
      <c r="FJ110" s="290"/>
      <c r="FK110" s="290"/>
      <c r="FL110" s="290"/>
      <c r="FM110" s="290"/>
      <c r="FN110" s="290"/>
      <c r="FO110" s="290"/>
      <c r="FP110" s="290"/>
      <c r="FQ110" s="290"/>
      <c r="FR110" s="290"/>
      <c r="FS110" s="290"/>
      <c r="FT110" s="290"/>
      <c r="FU110" s="290"/>
      <c r="FV110" s="290"/>
      <c r="FW110" s="290"/>
      <c r="FX110" s="290"/>
      <c r="FY110" s="290"/>
      <c r="FZ110" s="290"/>
      <c r="GA110" s="290"/>
      <c r="GB110" s="290"/>
      <c r="GC110" s="290"/>
      <c r="GD110" s="290"/>
      <c r="GE110" s="290"/>
      <c r="GF110" s="290"/>
      <c r="GG110" s="290"/>
      <c r="GH110" s="290"/>
      <c r="GI110" s="290"/>
      <c r="GJ110" s="290"/>
      <c r="GK110" s="290"/>
      <c r="GL110" s="290"/>
      <c r="GM110" s="290"/>
      <c r="GN110" s="290"/>
      <c r="GO110" s="290"/>
      <c r="GP110" s="290"/>
      <c r="GQ110" s="290"/>
      <c r="GR110" s="290"/>
      <c r="GS110" s="290"/>
      <c r="GT110" s="290"/>
      <c r="GU110" s="290"/>
      <c r="GV110" s="290"/>
      <c r="GW110" s="290"/>
    </row>
    <row r="111" spans="1:205" s="18" customFormat="1" ht="25.5" customHeight="1">
      <c r="A111" s="290"/>
      <c r="B111" s="189" t="s">
        <v>48</v>
      </c>
      <c r="C111" s="190"/>
      <c r="D111" s="40">
        <v>4</v>
      </c>
      <c r="E111" s="40">
        <v>4</v>
      </c>
      <c r="F111" s="190"/>
      <c r="G111" s="190"/>
      <c r="H111" s="190"/>
      <c r="I111" s="190"/>
      <c r="J111" s="190"/>
      <c r="K111" s="190"/>
      <c r="L111" s="190"/>
      <c r="M111" s="190"/>
      <c r="N111" s="190"/>
      <c r="O111" s="190"/>
      <c r="P111" s="191"/>
      <c r="Q111" s="191"/>
      <c r="R111" s="190"/>
      <c r="S111" s="190"/>
      <c r="T111" s="290"/>
      <c r="U111" s="290"/>
      <c r="V111" s="290"/>
      <c r="W111" s="290"/>
      <c r="X111" s="290"/>
      <c r="Y111" s="290"/>
      <c r="Z111" s="290"/>
      <c r="AA111" s="290"/>
      <c r="AB111" s="290"/>
      <c r="AC111" s="290"/>
      <c r="AD111" s="290"/>
      <c r="AE111" s="290"/>
      <c r="AF111" s="290"/>
      <c r="AG111" s="290"/>
      <c r="AH111" s="290"/>
      <c r="AI111" s="290"/>
      <c r="AJ111" s="290"/>
      <c r="AK111" s="290"/>
      <c r="AL111" s="290"/>
      <c r="AM111" s="290"/>
      <c r="AN111" s="290"/>
      <c r="AO111" s="290"/>
      <c r="AP111" s="290"/>
      <c r="AQ111" s="290"/>
      <c r="AR111" s="290"/>
      <c r="AS111" s="290"/>
      <c r="AT111" s="290"/>
      <c r="AU111" s="290"/>
      <c r="AV111" s="290"/>
      <c r="AW111" s="290"/>
      <c r="AX111" s="290"/>
      <c r="AY111" s="290"/>
      <c r="AZ111" s="290"/>
      <c r="BA111" s="290"/>
      <c r="BB111" s="290"/>
      <c r="BC111" s="290"/>
      <c r="BD111" s="290"/>
      <c r="BE111" s="290"/>
      <c r="BF111" s="290"/>
      <c r="BG111" s="290"/>
      <c r="BH111" s="290"/>
      <c r="BI111" s="290"/>
      <c r="BJ111" s="290"/>
      <c r="BK111" s="290"/>
      <c r="BL111" s="290"/>
      <c r="BM111" s="290"/>
      <c r="BN111" s="290"/>
      <c r="BO111" s="290"/>
      <c r="BP111" s="290"/>
      <c r="BQ111" s="290"/>
      <c r="BR111" s="290"/>
      <c r="BS111" s="290"/>
      <c r="BT111" s="290"/>
      <c r="BU111" s="290"/>
      <c r="BV111" s="290"/>
      <c r="BW111" s="290"/>
      <c r="BX111" s="290"/>
      <c r="BY111" s="290"/>
      <c r="BZ111" s="290"/>
      <c r="CA111" s="290"/>
      <c r="CB111" s="290"/>
      <c r="CC111" s="290"/>
      <c r="CD111" s="290"/>
      <c r="CE111" s="290"/>
      <c r="CF111" s="290"/>
      <c r="CG111" s="290"/>
      <c r="CH111" s="290"/>
      <c r="CI111" s="290"/>
      <c r="CJ111" s="290"/>
      <c r="CK111" s="290"/>
      <c r="CL111" s="290"/>
      <c r="CM111" s="290"/>
      <c r="CN111" s="290"/>
      <c r="CO111" s="290"/>
      <c r="CP111" s="290"/>
      <c r="CQ111" s="290"/>
      <c r="CR111" s="290"/>
      <c r="CS111" s="290"/>
      <c r="CT111" s="290"/>
      <c r="CU111" s="290"/>
      <c r="CV111" s="290"/>
      <c r="CW111" s="290"/>
      <c r="CX111" s="290"/>
      <c r="CY111" s="290"/>
      <c r="CZ111" s="290"/>
      <c r="DA111" s="290"/>
      <c r="DB111" s="290"/>
      <c r="DC111" s="290"/>
      <c r="DD111" s="290"/>
      <c r="DE111" s="290"/>
      <c r="DF111" s="290"/>
      <c r="DG111" s="290"/>
      <c r="DH111" s="290"/>
      <c r="DI111" s="290"/>
      <c r="DJ111" s="290"/>
      <c r="DK111" s="290"/>
      <c r="DL111" s="290"/>
      <c r="DM111" s="290"/>
      <c r="DN111" s="290"/>
      <c r="DO111" s="290"/>
      <c r="DP111" s="290"/>
      <c r="DQ111" s="290"/>
      <c r="DR111" s="290"/>
      <c r="DS111" s="290"/>
      <c r="DT111" s="290"/>
      <c r="DU111" s="290"/>
      <c r="DV111" s="290"/>
      <c r="DW111" s="290"/>
      <c r="DX111" s="290"/>
      <c r="DY111" s="290"/>
      <c r="DZ111" s="290"/>
      <c r="EA111" s="290"/>
      <c r="EB111" s="290"/>
      <c r="EC111" s="290"/>
      <c r="ED111" s="290"/>
      <c r="EE111" s="290"/>
      <c r="EF111" s="290"/>
      <c r="EG111" s="290"/>
      <c r="EH111" s="290"/>
      <c r="EI111" s="290"/>
      <c r="EJ111" s="290"/>
      <c r="EK111" s="290"/>
      <c r="EL111" s="290"/>
      <c r="EM111" s="290"/>
      <c r="EN111" s="290"/>
      <c r="EO111" s="290"/>
      <c r="EP111" s="290"/>
      <c r="EQ111" s="290"/>
      <c r="ER111" s="290"/>
      <c r="ES111" s="290"/>
      <c r="ET111" s="290"/>
      <c r="EU111" s="290"/>
      <c r="EV111" s="290"/>
      <c r="EW111" s="290"/>
      <c r="EX111" s="290"/>
      <c r="EY111" s="290"/>
      <c r="EZ111" s="290"/>
      <c r="FA111" s="290"/>
      <c r="FB111" s="290"/>
      <c r="FC111" s="290"/>
      <c r="FD111" s="290"/>
      <c r="FE111" s="290"/>
      <c r="FF111" s="290"/>
      <c r="FG111" s="290"/>
      <c r="FH111" s="290"/>
      <c r="FI111" s="290"/>
      <c r="FJ111" s="290"/>
      <c r="FK111" s="290"/>
      <c r="FL111" s="290"/>
      <c r="FM111" s="290"/>
      <c r="FN111" s="290"/>
      <c r="FO111" s="290"/>
      <c r="FP111" s="290"/>
      <c r="FQ111" s="290"/>
      <c r="FR111" s="290"/>
      <c r="FS111" s="290"/>
      <c r="FT111" s="290"/>
      <c r="FU111" s="290"/>
      <c r="FV111" s="290"/>
      <c r="FW111" s="290"/>
      <c r="FX111" s="290"/>
      <c r="FY111" s="290"/>
      <c r="FZ111" s="290"/>
      <c r="GA111" s="290"/>
      <c r="GB111" s="290"/>
      <c r="GC111" s="290"/>
      <c r="GD111" s="290"/>
      <c r="GE111" s="290"/>
      <c r="GF111" s="290"/>
      <c r="GG111" s="290"/>
      <c r="GH111" s="290"/>
      <c r="GI111" s="290"/>
      <c r="GJ111" s="290"/>
      <c r="GK111" s="290"/>
      <c r="GL111" s="290"/>
      <c r="GM111" s="290"/>
      <c r="GN111" s="290"/>
      <c r="GO111" s="290"/>
      <c r="GP111" s="290"/>
      <c r="GQ111" s="290"/>
      <c r="GR111" s="290"/>
      <c r="GS111" s="290"/>
      <c r="GT111" s="290"/>
      <c r="GU111" s="290"/>
      <c r="GV111" s="290"/>
      <c r="GW111" s="290"/>
    </row>
    <row r="112" spans="1:205" s="19" customFormat="1" ht="25.5" customHeight="1">
      <c r="A112" s="291"/>
      <c r="B112" s="192" t="s">
        <v>106</v>
      </c>
      <c r="C112" s="193"/>
      <c r="D112" s="23"/>
      <c r="E112" s="23">
        <v>16</v>
      </c>
      <c r="F112" s="193"/>
      <c r="G112" s="193"/>
      <c r="H112" s="193"/>
      <c r="I112" s="193"/>
      <c r="J112" s="193"/>
      <c r="K112" s="193"/>
      <c r="L112" s="193"/>
      <c r="M112" s="193"/>
      <c r="N112" s="193"/>
      <c r="O112" s="193"/>
      <c r="P112" s="194"/>
      <c r="Q112" s="194"/>
      <c r="R112" s="193"/>
      <c r="S112" s="193"/>
      <c r="T112" s="291"/>
      <c r="U112" s="291"/>
      <c r="V112" s="291"/>
      <c r="W112" s="291"/>
      <c r="X112" s="291"/>
      <c r="Y112" s="291"/>
      <c r="Z112" s="291"/>
      <c r="AA112" s="291"/>
      <c r="AB112" s="291"/>
      <c r="AC112" s="291"/>
      <c r="AD112" s="291"/>
      <c r="AE112" s="291"/>
      <c r="AF112" s="291"/>
      <c r="AG112" s="291"/>
      <c r="AH112" s="291"/>
      <c r="AI112" s="291"/>
      <c r="AJ112" s="291"/>
      <c r="AK112" s="291"/>
      <c r="AL112" s="291"/>
      <c r="AM112" s="291"/>
      <c r="AN112" s="291"/>
      <c r="AO112" s="291"/>
      <c r="AP112" s="291"/>
      <c r="AQ112" s="291"/>
      <c r="AR112" s="291"/>
      <c r="AS112" s="291"/>
      <c r="AT112" s="291"/>
      <c r="AU112" s="291"/>
      <c r="AV112" s="291"/>
      <c r="AW112" s="291"/>
      <c r="AX112" s="291"/>
      <c r="AY112" s="291"/>
      <c r="AZ112" s="291"/>
      <c r="BA112" s="291"/>
      <c r="BB112" s="291"/>
      <c r="BC112" s="291"/>
      <c r="BD112" s="291"/>
      <c r="BE112" s="291"/>
      <c r="BF112" s="291"/>
      <c r="BG112" s="291"/>
      <c r="BH112" s="291"/>
      <c r="BI112" s="291"/>
      <c r="BJ112" s="291"/>
      <c r="BK112" s="291"/>
      <c r="BL112" s="291"/>
      <c r="BM112" s="291"/>
      <c r="BN112" s="291"/>
      <c r="BO112" s="291"/>
      <c r="BP112" s="291"/>
      <c r="BQ112" s="291"/>
      <c r="BR112" s="291"/>
      <c r="BS112" s="291"/>
      <c r="BT112" s="291"/>
      <c r="BU112" s="291"/>
      <c r="BV112" s="291"/>
      <c r="BW112" s="291"/>
      <c r="BX112" s="291"/>
      <c r="BY112" s="291"/>
      <c r="BZ112" s="291"/>
      <c r="CA112" s="291"/>
      <c r="CB112" s="291"/>
      <c r="CC112" s="291"/>
      <c r="CD112" s="291"/>
      <c r="CE112" s="291"/>
      <c r="CF112" s="291"/>
      <c r="CG112" s="291"/>
      <c r="CH112" s="291"/>
      <c r="CI112" s="291"/>
      <c r="CJ112" s="291"/>
      <c r="CK112" s="291"/>
      <c r="CL112" s="291"/>
      <c r="CM112" s="291"/>
      <c r="CN112" s="291"/>
      <c r="CO112" s="291"/>
      <c r="CP112" s="291"/>
      <c r="CQ112" s="291"/>
      <c r="CR112" s="291"/>
      <c r="CS112" s="291"/>
      <c r="CT112" s="291"/>
      <c r="CU112" s="291"/>
      <c r="CV112" s="291"/>
      <c r="CW112" s="291"/>
      <c r="CX112" s="291"/>
      <c r="CY112" s="291"/>
      <c r="CZ112" s="291"/>
      <c r="DA112" s="291"/>
      <c r="DB112" s="291"/>
      <c r="DC112" s="291"/>
      <c r="DD112" s="291"/>
      <c r="DE112" s="291"/>
      <c r="DF112" s="291"/>
      <c r="DG112" s="291"/>
      <c r="DH112" s="291"/>
      <c r="DI112" s="291"/>
      <c r="DJ112" s="291"/>
      <c r="DK112" s="291"/>
      <c r="DL112" s="291"/>
      <c r="DM112" s="291"/>
      <c r="DN112" s="291"/>
      <c r="DO112" s="291"/>
      <c r="DP112" s="291"/>
      <c r="DQ112" s="291"/>
      <c r="DR112" s="291"/>
      <c r="DS112" s="291"/>
      <c r="DT112" s="291"/>
      <c r="DU112" s="291"/>
      <c r="DV112" s="291"/>
      <c r="DW112" s="291"/>
      <c r="DX112" s="291"/>
      <c r="DY112" s="291"/>
      <c r="DZ112" s="291"/>
      <c r="EA112" s="291"/>
      <c r="EB112" s="291"/>
      <c r="EC112" s="291"/>
      <c r="ED112" s="291"/>
      <c r="EE112" s="291"/>
      <c r="EF112" s="291"/>
      <c r="EG112" s="291"/>
      <c r="EH112" s="291"/>
      <c r="EI112" s="291"/>
      <c r="EJ112" s="291"/>
      <c r="EK112" s="291"/>
      <c r="EL112" s="291"/>
      <c r="EM112" s="291"/>
      <c r="EN112" s="291"/>
      <c r="EO112" s="291"/>
      <c r="EP112" s="291"/>
      <c r="EQ112" s="291"/>
      <c r="ER112" s="291"/>
      <c r="ES112" s="291"/>
      <c r="ET112" s="291"/>
      <c r="EU112" s="291"/>
      <c r="EV112" s="291"/>
      <c r="EW112" s="291"/>
      <c r="EX112" s="291"/>
      <c r="EY112" s="291"/>
      <c r="EZ112" s="291"/>
      <c r="FA112" s="291"/>
      <c r="FB112" s="291"/>
      <c r="FC112" s="291"/>
      <c r="FD112" s="291"/>
      <c r="FE112" s="291"/>
      <c r="FF112" s="291"/>
      <c r="FG112" s="291"/>
      <c r="FH112" s="291"/>
      <c r="FI112" s="291"/>
      <c r="FJ112" s="291"/>
      <c r="FK112" s="291"/>
      <c r="FL112" s="291"/>
      <c r="FM112" s="291"/>
      <c r="FN112" s="291"/>
      <c r="FO112" s="291"/>
      <c r="FP112" s="291"/>
      <c r="FQ112" s="291"/>
      <c r="FR112" s="291"/>
      <c r="FS112" s="291"/>
      <c r="FT112" s="291"/>
      <c r="FU112" s="291"/>
      <c r="FV112" s="291"/>
      <c r="FW112" s="291"/>
      <c r="FX112" s="291"/>
      <c r="FY112" s="291"/>
      <c r="FZ112" s="291"/>
      <c r="GA112" s="291"/>
      <c r="GB112" s="291"/>
      <c r="GC112" s="291"/>
      <c r="GD112" s="291"/>
      <c r="GE112" s="291"/>
      <c r="GF112" s="291"/>
      <c r="GG112" s="291"/>
      <c r="GH112" s="291"/>
      <c r="GI112" s="291"/>
      <c r="GJ112" s="291"/>
      <c r="GK112" s="291"/>
      <c r="GL112" s="291"/>
      <c r="GM112" s="291"/>
      <c r="GN112" s="291"/>
      <c r="GO112" s="291"/>
      <c r="GP112" s="291"/>
      <c r="GQ112" s="291"/>
      <c r="GR112" s="291"/>
      <c r="GS112" s="291"/>
      <c r="GT112" s="291"/>
      <c r="GU112" s="291"/>
      <c r="GV112" s="291"/>
      <c r="GW112" s="291"/>
    </row>
    <row r="113" spans="1:205" s="18" customFormat="1" ht="25.5" customHeight="1">
      <c r="A113" s="290"/>
      <c r="B113" s="88" t="s">
        <v>14</v>
      </c>
      <c r="C113" s="190"/>
      <c r="D113" s="40">
        <v>0.7</v>
      </c>
      <c r="E113" s="40">
        <v>0.7</v>
      </c>
      <c r="F113" s="190"/>
      <c r="G113" s="190"/>
      <c r="H113" s="190"/>
      <c r="I113" s="190"/>
      <c r="J113" s="190"/>
      <c r="K113" s="190"/>
      <c r="L113" s="190"/>
      <c r="M113" s="190"/>
      <c r="N113" s="190"/>
      <c r="O113" s="190"/>
      <c r="P113" s="191"/>
      <c r="Q113" s="191"/>
      <c r="R113" s="190"/>
      <c r="S113" s="190"/>
      <c r="T113" s="290"/>
      <c r="U113" s="290"/>
      <c r="V113" s="290"/>
      <c r="W113" s="290"/>
      <c r="X113" s="290"/>
      <c r="Y113" s="290"/>
      <c r="Z113" s="290"/>
      <c r="AA113" s="290"/>
      <c r="AB113" s="290"/>
      <c r="AC113" s="290"/>
      <c r="AD113" s="290"/>
      <c r="AE113" s="290"/>
      <c r="AF113" s="290"/>
      <c r="AG113" s="290"/>
      <c r="AH113" s="290"/>
      <c r="AI113" s="290"/>
      <c r="AJ113" s="290"/>
      <c r="AK113" s="290"/>
      <c r="AL113" s="290"/>
      <c r="AM113" s="290"/>
      <c r="AN113" s="290"/>
      <c r="AO113" s="290"/>
      <c r="AP113" s="290"/>
      <c r="AQ113" s="290"/>
      <c r="AR113" s="290"/>
      <c r="AS113" s="290"/>
      <c r="AT113" s="290"/>
      <c r="AU113" s="290"/>
      <c r="AV113" s="290"/>
      <c r="AW113" s="290"/>
      <c r="AX113" s="290"/>
      <c r="AY113" s="290"/>
      <c r="AZ113" s="290"/>
      <c r="BA113" s="290"/>
      <c r="BB113" s="290"/>
      <c r="BC113" s="290"/>
      <c r="BD113" s="290"/>
      <c r="BE113" s="290"/>
      <c r="BF113" s="290"/>
      <c r="BG113" s="290"/>
      <c r="BH113" s="290"/>
      <c r="BI113" s="290"/>
      <c r="BJ113" s="290"/>
      <c r="BK113" s="290"/>
      <c r="BL113" s="290"/>
      <c r="BM113" s="290"/>
      <c r="BN113" s="290"/>
      <c r="BO113" s="290"/>
      <c r="BP113" s="290"/>
      <c r="BQ113" s="290"/>
      <c r="BR113" s="290"/>
      <c r="BS113" s="290"/>
      <c r="BT113" s="290"/>
      <c r="BU113" s="290"/>
      <c r="BV113" s="290"/>
      <c r="BW113" s="290"/>
      <c r="BX113" s="290"/>
      <c r="BY113" s="290"/>
      <c r="BZ113" s="290"/>
      <c r="CA113" s="290"/>
      <c r="CB113" s="290"/>
      <c r="CC113" s="290"/>
      <c r="CD113" s="290"/>
      <c r="CE113" s="290"/>
      <c r="CF113" s="290"/>
      <c r="CG113" s="290"/>
      <c r="CH113" s="290"/>
      <c r="CI113" s="290"/>
      <c r="CJ113" s="290"/>
      <c r="CK113" s="290"/>
      <c r="CL113" s="290"/>
      <c r="CM113" s="290"/>
      <c r="CN113" s="290"/>
      <c r="CO113" s="290"/>
      <c r="CP113" s="290"/>
      <c r="CQ113" s="290"/>
      <c r="CR113" s="290"/>
      <c r="CS113" s="290"/>
      <c r="CT113" s="290"/>
      <c r="CU113" s="290"/>
      <c r="CV113" s="290"/>
      <c r="CW113" s="290"/>
      <c r="CX113" s="290"/>
      <c r="CY113" s="290"/>
      <c r="CZ113" s="290"/>
      <c r="DA113" s="290"/>
      <c r="DB113" s="290"/>
      <c r="DC113" s="290"/>
      <c r="DD113" s="290"/>
      <c r="DE113" s="290"/>
      <c r="DF113" s="290"/>
      <c r="DG113" s="290"/>
      <c r="DH113" s="290"/>
      <c r="DI113" s="290"/>
      <c r="DJ113" s="290"/>
      <c r="DK113" s="290"/>
      <c r="DL113" s="290"/>
      <c r="DM113" s="290"/>
      <c r="DN113" s="290"/>
      <c r="DO113" s="290"/>
      <c r="DP113" s="290"/>
      <c r="DQ113" s="290"/>
      <c r="DR113" s="290"/>
      <c r="DS113" s="290"/>
      <c r="DT113" s="290"/>
      <c r="DU113" s="290"/>
      <c r="DV113" s="290"/>
      <c r="DW113" s="290"/>
      <c r="DX113" s="290"/>
      <c r="DY113" s="290"/>
      <c r="DZ113" s="290"/>
      <c r="EA113" s="290"/>
      <c r="EB113" s="290"/>
      <c r="EC113" s="290"/>
      <c r="ED113" s="290"/>
      <c r="EE113" s="290"/>
      <c r="EF113" s="290"/>
      <c r="EG113" s="290"/>
      <c r="EH113" s="290"/>
      <c r="EI113" s="290"/>
      <c r="EJ113" s="290"/>
      <c r="EK113" s="290"/>
      <c r="EL113" s="290"/>
      <c r="EM113" s="290"/>
      <c r="EN113" s="290"/>
      <c r="EO113" s="290"/>
      <c r="EP113" s="290"/>
      <c r="EQ113" s="290"/>
      <c r="ER113" s="290"/>
      <c r="ES113" s="290"/>
      <c r="ET113" s="290"/>
      <c r="EU113" s="290"/>
      <c r="EV113" s="290"/>
      <c r="EW113" s="290"/>
      <c r="EX113" s="290"/>
      <c r="EY113" s="290"/>
      <c r="EZ113" s="290"/>
      <c r="FA113" s="290"/>
      <c r="FB113" s="290"/>
      <c r="FC113" s="290"/>
      <c r="FD113" s="290"/>
      <c r="FE113" s="290"/>
      <c r="FF113" s="290"/>
      <c r="FG113" s="290"/>
      <c r="FH113" s="290"/>
      <c r="FI113" s="290"/>
      <c r="FJ113" s="290"/>
      <c r="FK113" s="290"/>
      <c r="FL113" s="290"/>
      <c r="FM113" s="290"/>
      <c r="FN113" s="290"/>
      <c r="FO113" s="290"/>
      <c r="FP113" s="290"/>
      <c r="FQ113" s="290"/>
      <c r="FR113" s="290"/>
      <c r="FS113" s="290"/>
      <c r="FT113" s="290"/>
      <c r="FU113" s="290"/>
      <c r="FV113" s="290"/>
      <c r="FW113" s="290"/>
      <c r="FX113" s="290"/>
      <c r="FY113" s="290"/>
      <c r="FZ113" s="290"/>
      <c r="GA113" s="290"/>
      <c r="GB113" s="290"/>
      <c r="GC113" s="290"/>
      <c r="GD113" s="290"/>
      <c r="GE113" s="290"/>
      <c r="GF113" s="290"/>
      <c r="GG113" s="290"/>
      <c r="GH113" s="290"/>
      <c r="GI113" s="290"/>
      <c r="GJ113" s="290"/>
      <c r="GK113" s="290"/>
      <c r="GL113" s="290"/>
      <c r="GM113" s="290"/>
      <c r="GN113" s="290"/>
      <c r="GO113" s="290"/>
      <c r="GP113" s="290"/>
      <c r="GQ113" s="290"/>
      <c r="GR113" s="290"/>
      <c r="GS113" s="290"/>
      <c r="GT113" s="290"/>
      <c r="GU113" s="290"/>
      <c r="GV113" s="290"/>
      <c r="GW113" s="290"/>
    </row>
    <row r="114" spans="1:205" s="18" customFormat="1" ht="25.5" customHeight="1">
      <c r="A114" s="290"/>
      <c r="B114" s="189" t="s">
        <v>47</v>
      </c>
      <c r="C114" s="190"/>
      <c r="D114" s="40">
        <v>6</v>
      </c>
      <c r="E114" s="40">
        <v>6</v>
      </c>
      <c r="F114" s="190"/>
      <c r="G114" s="190"/>
      <c r="H114" s="190"/>
      <c r="I114" s="190"/>
      <c r="J114" s="190"/>
      <c r="K114" s="190"/>
      <c r="L114" s="190"/>
      <c r="M114" s="190"/>
      <c r="N114" s="190"/>
      <c r="O114" s="190"/>
      <c r="P114" s="191"/>
      <c r="Q114" s="191"/>
      <c r="R114" s="190"/>
      <c r="S114" s="190"/>
      <c r="T114" s="290"/>
      <c r="U114" s="290"/>
      <c r="V114" s="290"/>
      <c r="W114" s="290"/>
      <c r="X114" s="290"/>
      <c r="Y114" s="290"/>
      <c r="Z114" s="290"/>
      <c r="AA114" s="290"/>
      <c r="AB114" s="290"/>
      <c r="AC114" s="290"/>
      <c r="AD114" s="290"/>
      <c r="AE114" s="290"/>
      <c r="AF114" s="290"/>
      <c r="AG114" s="290"/>
      <c r="AH114" s="290"/>
      <c r="AI114" s="290"/>
      <c r="AJ114" s="290"/>
      <c r="AK114" s="290"/>
      <c r="AL114" s="290"/>
      <c r="AM114" s="290"/>
      <c r="AN114" s="290"/>
      <c r="AO114" s="290"/>
      <c r="AP114" s="290"/>
      <c r="AQ114" s="290"/>
      <c r="AR114" s="290"/>
      <c r="AS114" s="290"/>
      <c r="AT114" s="290"/>
      <c r="AU114" s="290"/>
      <c r="AV114" s="290"/>
      <c r="AW114" s="290"/>
      <c r="AX114" s="290"/>
      <c r="AY114" s="290"/>
      <c r="AZ114" s="290"/>
      <c r="BA114" s="290"/>
      <c r="BB114" s="290"/>
      <c r="BC114" s="290"/>
      <c r="BD114" s="290"/>
      <c r="BE114" s="290"/>
      <c r="BF114" s="290"/>
      <c r="BG114" s="290"/>
      <c r="BH114" s="290"/>
      <c r="BI114" s="290"/>
      <c r="BJ114" s="290"/>
      <c r="BK114" s="290"/>
      <c r="BL114" s="290"/>
      <c r="BM114" s="290"/>
      <c r="BN114" s="290"/>
      <c r="BO114" s="290"/>
      <c r="BP114" s="290"/>
      <c r="BQ114" s="290"/>
      <c r="BR114" s="290"/>
      <c r="BS114" s="290"/>
      <c r="BT114" s="290"/>
      <c r="BU114" s="290"/>
      <c r="BV114" s="290"/>
      <c r="BW114" s="290"/>
      <c r="BX114" s="290"/>
      <c r="BY114" s="290"/>
      <c r="BZ114" s="290"/>
      <c r="CA114" s="290"/>
      <c r="CB114" s="290"/>
      <c r="CC114" s="290"/>
      <c r="CD114" s="290"/>
      <c r="CE114" s="290"/>
      <c r="CF114" s="290"/>
      <c r="CG114" s="290"/>
      <c r="CH114" s="290"/>
      <c r="CI114" s="290"/>
      <c r="CJ114" s="290"/>
      <c r="CK114" s="290"/>
      <c r="CL114" s="290"/>
      <c r="CM114" s="290"/>
      <c r="CN114" s="290"/>
      <c r="CO114" s="290"/>
      <c r="CP114" s="290"/>
      <c r="CQ114" s="290"/>
      <c r="CR114" s="290"/>
      <c r="CS114" s="290"/>
      <c r="CT114" s="290"/>
      <c r="CU114" s="290"/>
      <c r="CV114" s="290"/>
      <c r="CW114" s="290"/>
      <c r="CX114" s="290"/>
      <c r="CY114" s="290"/>
      <c r="CZ114" s="290"/>
      <c r="DA114" s="290"/>
      <c r="DB114" s="290"/>
      <c r="DC114" s="290"/>
      <c r="DD114" s="290"/>
      <c r="DE114" s="290"/>
      <c r="DF114" s="290"/>
      <c r="DG114" s="290"/>
      <c r="DH114" s="290"/>
      <c r="DI114" s="290"/>
      <c r="DJ114" s="290"/>
      <c r="DK114" s="290"/>
      <c r="DL114" s="290"/>
      <c r="DM114" s="290"/>
      <c r="DN114" s="290"/>
      <c r="DO114" s="290"/>
      <c r="DP114" s="290"/>
      <c r="DQ114" s="290"/>
      <c r="DR114" s="290"/>
      <c r="DS114" s="290"/>
      <c r="DT114" s="290"/>
      <c r="DU114" s="290"/>
      <c r="DV114" s="290"/>
      <c r="DW114" s="290"/>
      <c r="DX114" s="290"/>
      <c r="DY114" s="290"/>
      <c r="DZ114" s="290"/>
      <c r="EA114" s="290"/>
      <c r="EB114" s="290"/>
      <c r="EC114" s="290"/>
      <c r="ED114" s="290"/>
      <c r="EE114" s="290"/>
      <c r="EF114" s="290"/>
      <c r="EG114" s="290"/>
      <c r="EH114" s="290"/>
      <c r="EI114" s="290"/>
      <c r="EJ114" s="290"/>
      <c r="EK114" s="290"/>
      <c r="EL114" s="290"/>
      <c r="EM114" s="290"/>
      <c r="EN114" s="290"/>
      <c r="EO114" s="290"/>
      <c r="EP114" s="290"/>
      <c r="EQ114" s="290"/>
      <c r="ER114" s="290"/>
      <c r="ES114" s="290"/>
      <c r="ET114" s="290"/>
      <c r="EU114" s="290"/>
      <c r="EV114" s="290"/>
      <c r="EW114" s="290"/>
      <c r="EX114" s="290"/>
      <c r="EY114" s="290"/>
      <c r="EZ114" s="290"/>
      <c r="FA114" s="290"/>
      <c r="FB114" s="290"/>
      <c r="FC114" s="290"/>
      <c r="FD114" s="290"/>
      <c r="FE114" s="290"/>
      <c r="FF114" s="290"/>
      <c r="FG114" s="290"/>
      <c r="FH114" s="290"/>
      <c r="FI114" s="290"/>
      <c r="FJ114" s="290"/>
      <c r="FK114" s="290"/>
      <c r="FL114" s="290"/>
      <c r="FM114" s="290"/>
      <c r="FN114" s="290"/>
      <c r="FO114" s="290"/>
      <c r="FP114" s="290"/>
      <c r="FQ114" s="290"/>
      <c r="FR114" s="290"/>
      <c r="FS114" s="290"/>
      <c r="FT114" s="290"/>
      <c r="FU114" s="290"/>
      <c r="FV114" s="290"/>
      <c r="FW114" s="290"/>
      <c r="FX114" s="290"/>
      <c r="FY114" s="290"/>
      <c r="FZ114" s="290"/>
      <c r="GA114" s="290"/>
      <c r="GB114" s="290"/>
      <c r="GC114" s="290"/>
      <c r="GD114" s="290"/>
      <c r="GE114" s="290"/>
      <c r="GF114" s="290"/>
      <c r="GG114" s="290"/>
      <c r="GH114" s="290"/>
      <c r="GI114" s="290"/>
      <c r="GJ114" s="290"/>
      <c r="GK114" s="290"/>
      <c r="GL114" s="290"/>
      <c r="GM114" s="290"/>
      <c r="GN114" s="290"/>
      <c r="GO114" s="290"/>
      <c r="GP114" s="290"/>
      <c r="GQ114" s="290"/>
      <c r="GR114" s="290"/>
      <c r="GS114" s="290"/>
      <c r="GT114" s="290"/>
      <c r="GU114" s="290"/>
      <c r="GV114" s="290"/>
      <c r="GW114" s="290"/>
    </row>
    <row r="115" spans="1:205" s="18" customFormat="1" ht="25.5" customHeight="1">
      <c r="A115" s="290"/>
      <c r="B115" s="189" t="s">
        <v>107</v>
      </c>
      <c r="C115" s="190"/>
      <c r="D115" s="40"/>
      <c r="E115" s="40">
        <v>118</v>
      </c>
      <c r="F115" s="190"/>
      <c r="G115" s="190"/>
      <c r="H115" s="190"/>
      <c r="I115" s="190"/>
      <c r="J115" s="190"/>
      <c r="K115" s="190"/>
      <c r="L115" s="190"/>
      <c r="M115" s="190"/>
      <c r="N115" s="190"/>
      <c r="O115" s="190"/>
      <c r="P115" s="191"/>
      <c r="Q115" s="191"/>
      <c r="R115" s="190"/>
      <c r="S115" s="190"/>
      <c r="T115" s="290"/>
      <c r="U115" s="290"/>
      <c r="V115" s="290"/>
      <c r="W115" s="290"/>
      <c r="X115" s="290"/>
      <c r="Y115" s="290"/>
      <c r="Z115" s="290"/>
      <c r="AA115" s="290"/>
      <c r="AB115" s="290"/>
      <c r="AC115" s="290"/>
      <c r="AD115" s="290"/>
      <c r="AE115" s="290"/>
      <c r="AF115" s="290"/>
      <c r="AG115" s="290"/>
      <c r="AH115" s="290"/>
      <c r="AI115" s="290"/>
      <c r="AJ115" s="290"/>
      <c r="AK115" s="290"/>
      <c r="AL115" s="290"/>
      <c r="AM115" s="290"/>
      <c r="AN115" s="290"/>
      <c r="AO115" s="290"/>
      <c r="AP115" s="290"/>
      <c r="AQ115" s="290"/>
      <c r="AR115" s="290"/>
      <c r="AS115" s="290"/>
      <c r="AT115" s="290"/>
      <c r="AU115" s="290"/>
      <c r="AV115" s="290"/>
      <c r="AW115" s="290"/>
      <c r="AX115" s="290"/>
      <c r="AY115" s="290"/>
      <c r="AZ115" s="290"/>
      <c r="BA115" s="290"/>
      <c r="BB115" s="290"/>
      <c r="BC115" s="290"/>
      <c r="BD115" s="290"/>
      <c r="BE115" s="290"/>
      <c r="BF115" s="290"/>
      <c r="BG115" s="290"/>
      <c r="BH115" s="290"/>
      <c r="BI115" s="290"/>
      <c r="BJ115" s="290"/>
      <c r="BK115" s="290"/>
      <c r="BL115" s="290"/>
      <c r="BM115" s="290"/>
      <c r="BN115" s="290"/>
      <c r="BO115" s="290"/>
      <c r="BP115" s="290"/>
      <c r="BQ115" s="290"/>
      <c r="BR115" s="290"/>
      <c r="BS115" s="290"/>
      <c r="BT115" s="290"/>
      <c r="BU115" s="290"/>
      <c r="BV115" s="290"/>
      <c r="BW115" s="290"/>
      <c r="BX115" s="290"/>
      <c r="BY115" s="290"/>
      <c r="BZ115" s="290"/>
      <c r="CA115" s="290"/>
      <c r="CB115" s="290"/>
      <c r="CC115" s="290"/>
      <c r="CD115" s="290"/>
      <c r="CE115" s="290"/>
      <c r="CF115" s="290"/>
      <c r="CG115" s="290"/>
      <c r="CH115" s="290"/>
      <c r="CI115" s="290"/>
      <c r="CJ115" s="290"/>
      <c r="CK115" s="290"/>
      <c r="CL115" s="290"/>
      <c r="CM115" s="290"/>
      <c r="CN115" s="290"/>
      <c r="CO115" s="290"/>
      <c r="CP115" s="290"/>
      <c r="CQ115" s="290"/>
      <c r="CR115" s="290"/>
      <c r="CS115" s="290"/>
      <c r="CT115" s="290"/>
      <c r="CU115" s="290"/>
      <c r="CV115" s="290"/>
      <c r="CW115" s="290"/>
      <c r="CX115" s="290"/>
      <c r="CY115" s="290"/>
      <c r="CZ115" s="290"/>
      <c r="DA115" s="290"/>
      <c r="DB115" s="290"/>
      <c r="DC115" s="290"/>
      <c r="DD115" s="290"/>
      <c r="DE115" s="290"/>
      <c r="DF115" s="290"/>
      <c r="DG115" s="290"/>
      <c r="DH115" s="290"/>
      <c r="DI115" s="290"/>
      <c r="DJ115" s="290"/>
      <c r="DK115" s="290"/>
      <c r="DL115" s="290"/>
      <c r="DM115" s="290"/>
      <c r="DN115" s="290"/>
      <c r="DO115" s="290"/>
      <c r="DP115" s="290"/>
      <c r="DQ115" s="290"/>
      <c r="DR115" s="290"/>
      <c r="DS115" s="290"/>
      <c r="DT115" s="290"/>
      <c r="DU115" s="290"/>
      <c r="DV115" s="290"/>
      <c r="DW115" s="290"/>
      <c r="DX115" s="290"/>
      <c r="DY115" s="290"/>
      <c r="DZ115" s="290"/>
      <c r="EA115" s="290"/>
      <c r="EB115" s="290"/>
      <c r="EC115" s="290"/>
      <c r="ED115" s="290"/>
      <c r="EE115" s="290"/>
      <c r="EF115" s="290"/>
      <c r="EG115" s="290"/>
      <c r="EH115" s="290"/>
      <c r="EI115" s="290"/>
      <c r="EJ115" s="290"/>
      <c r="EK115" s="290"/>
      <c r="EL115" s="290"/>
      <c r="EM115" s="290"/>
      <c r="EN115" s="290"/>
      <c r="EO115" s="290"/>
      <c r="EP115" s="290"/>
      <c r="EQ115" s="290"/>
      <c r="ER115" s="290"/>
      <c r="ES115" s="290"/>
      <c r="ET115" s="290"/>
      <c r="EU115" s="290"/>
      <c r="EV115" s="290"/>
      <c r="EW115" s="290"/>
      <c r="EX115" s="290"/>
      <c r="EY115" s="290"/>
      <c r="EZ115" s="290"/>
      <c r="FA115" s="290"/>
      <c r="FB115" s="290"/>
      <c r="FC115" s="290"/>
      <c r="FD115" s="290"/>
      <c r="FE115" s="290"/>
      <c r="FF115" s="290"/>
      <c r="FG115" s="290"/>
      <c r="FH115" s="290"/>
      <c r="FI115" s="290"/>
      <c r="FJ115" s="290"/>
      <c r="FK115" s="290"/>
      <c r="FL115" s="290"/>
      <c r="FM115" s="290"/>
      <c r="FN115" s="290"/>
      <c r="FO115" s="290"/>
      <c r="FP115" s="290"/>
      <c r="FQ115" s="290"/>
      <c r="FR115" s="290"/>
      <c r="FS115" s="290"/>
      <c r="FT115" s="290"/>
      <c r="FU115" s="290"/>
      <c r="FV115" s="290"/>
      <c r="FW115" s="290"/>
      <c r="FX115" s="290"/>
      <c r="FY115" s="290"/>
      <c r="FZ115" s="290"/>
      <c r="GA115" s="290"/>
      <c r="GB115" s="290"/>
      <c r="GC115" s="290"/>
      <c r="GD115" s="290"/>
      <c r="GE115" s="290"/>
      <c r="GF115" s="290"/>
      <c r="GG115" s="290"/>
      <c r="GH115" s="290"/>
      <c r="GI115" s="290"/>
      <c r="GJ115" s="290"/>
      <c r="GK115" s="290"/>
      <c r="GL115" s="290"/>
      <c r="GM115" s="290"/>
      <c r="GN115" s="290"/>
      <c r="GO115" s="290"/>
      <c r="GP115" s="290"/>
      <c r="GQ115" s="290"/>
      <c r="GR115" s="290"/>
      <c r="GS115" s="290"/>
      <c r="GT115" s="290"/>
      <c r="GU115" s="290"/>
      <c r="GV115" s="290"/>
      <c r="GW115" s="290"/>
    </row>
    <row r="116" spans="1:205" s="18" customFormat="1" ht="25.5" customHeight="1">
      <c r="A116" s="290"/>
      <c r="B116" s="189" t="s">
        <v>108</v>
      </c>
      <c r="C116" s="190"/>
      <c r="D116" s="40"/>
      <c r="E116" s="40">
        <v>100</v>
      </c>
      <c r="F116" s="190"/>
      <c r="G116" s="190"/>
      <c r="H116" s="190"/>
      <c r="I116" s="190"/>
      <c r="J116" s="190"/>
      <c r="K116" s="190"/>
      <c r="L116" s="190"/>
      <c r="M116" s="190"/>
      <c r="N116" s="190"/>
      <c r="O116" s="190"/>
      <c r="P116" s="191"/>
      <c r="Q116" s="191"/>
      <c r="R116" s="190"/>
      <c r="S116" s="190"/>
      <c r="T116" s="290"/>
      <c r="U116" s="290"/>
      <c r="V116" s="290"/>
      <c r="W116" s="290"/>
      <c r="X116" s="290"/>
      <c r="Y116" s="290"/>
      <c r="Z116" s="290"/>
      <c r="AA116" s="290"/>
      <c r="AB116" s="290"/>
      <c r="AC116" s="290"/>
      <c r="AD116" s="290"/>
      <c r="AE116" s="290"/>
      <c r="AF116" s="290"/>
      <c r="AG116" s="290"/>
      <c r="AH116" s="290"/>
      <c r="AI116" s="290"/>
      <c r="AJ116" s="290"/>
      <c r="AK116" s="290"/>
      <c r="AL116" s="290"/>
      <c r="AM116" s="290"/>
      <c r="AN116" s="290"/>
      <c r="AO116" s="290"/>
      <c r="AP116" s="290"/>
      <c r="AQ116" s="290"/>
      <c r="AR116" s="290"/>
      <c r="AS116" s="290"/>
      <c r="AT116" s="290"/>
      <c r="AU116" s="290"/>
      <c r="AV116" s="290"/>
      <c r="AW116" s="290"/>
      <c r="AX116" s="290"/>
      <c r="AY116" s="290"/>
      <c r="AZ116" s="290"/>
      <c r="BA116" s="290"/>
      <c r="BB116" s="290"/>
      <c r="BC116" s="290"/>
      <c r="BD116" s="290"/>
      <c r="BE116" s="290"/>
      <c r="BF116" s="290"/>
      <c r="BG116" s="290"/>
      <c r="BH116" s="290"/>
      <c r="BI116" s="290"/>
      <c r="BJ116" s="290"/>
      <c r="BK116" s="290"/>
      <c r="BL116" s="290"/>
      <c r="BM116" s="290"/>
      <c r="BN116" s="290"/>
      <c r="BO116" s="290"/>
      <c r="BP116" s="290"/>
      <c r="BQ116" s="290"/>
      <c r="BR116" s="290"/>
      <c r="BS116" s="290"/>
      <c r="BT116" s="290"/>
      <c r="BU116" s="290"/>
      <c r="BV116" s="290"/>
      <c r="BW116" s="290"/>
      <c r="BX116" s="290"/>
      <c r="BY116" s="290"/>
      <c r="BZ116" s="290"/>
      <c r="CA116" s="290"/>
      <c r="CB116" s="290"/>
      <c r="CC116" s="290"/>
      <c r="CD116" s="290"/>
      <c r="CE116" s="290"/>
      <c r="CF116" s="290"/>
      <c r="CG116" s="290"/>
      <c r="CH116" s="290"/>
      <c r="CI116" s="290"/>
      <c r="CJ116" s="290"/>
      <c r="CK116" s="290"/>
      <c r="CL116" s="290"/>
      <c r="CM116" s="290"/>
      <c r="CN116" s="290"/>
      <c r="CO116" s="290"/>
      <c r="CP116" s="290"/>
      <c r="CQ116" s="290"/>
      <c r="CR116" s="290"/>
      <c r="CS116" s="290"/>
      <c r="CT116" s="290"/>
      <c r="CU116" s="290"/>
      <c r="CV116" s="290"/>
      <c r="CW116" s="290"/>
      <c r="CX116" s="290"/>
      <c r="CY116" s="290"/>
      <c r="CZ116" s="290"/>
      <c r="DA116" s="290"/>
      <c r="DB116" s="290"/>
      <c r="DC116" s="290"/>
      <c r="DD116" s="290"/>
      <c r="DE116" s="290"/>
      <c r="DF116" s="290"/>
      <c r="DG116" s="290"/>
      <c r="DH116" s="290"/>
      <c r="DI116" s="290"/>
      <c r="DJ116" s="290"/>
      <c r="DK116" s="290"/>
      <c r="DL116" s="290"/>
      <c r="DM116" s="290"/>
      <c r="DN116" s="290"/>
      <c r="DO116" s="290"/>
      <c r="DP116" s="290"/>
      <c r="DQ116" s="290"/>
      <c r="DR116" s="290"/>
      <c r="DS116" s="290"/>
      <c r="DT116" s="290"/>
      <c r="DU116" s="290"/>
      <c r="DV116" s="290"/>
      <c r="DW116" s="290"/>
      <c r="DX116" s="290"/>
      <c r="DY116" s="290"/>
      <c r="DZ116" s="290"/>
      <c r="EA116" s="290"/>
      <c r="EB116" s="290"/>
      <c r="EC116" s="290"/>
      <c r="ED116" s="290"/>
      <c r="EE116" s="290"/>
      <c r="EF116" s="290"/>
      <c r="EG116" s="290"/>
      <c r="EH116" s="290"/>
      <c r="EI116" s="290"/>
      <c r="EJ116" s="290"/>
      <c r="EK116" s="290"/>
      <c r="EL116" s="290"/>
      <c r="EM116" s="290"/>
      <c r="EN116" s="290"/>
      <c r="EO116" s="290"/>
      <c r="EP116" s="290"/>
      <c r="EQ116" s="290"/>
      <c r="ER116" s="290"/>
      <c r="ES116" s="290"/>
      <c r="ET116" s="290"/>
      <c r="EU116" s="290"/>
      <c r="EV116" s="290"/>
      <c r="EW116" s="290"/>
      <c r="EX116" s="290"/>
      <c r="EY116" s="290"/>
      <c r="EZ116" s="290"/>
      <c r="FA116" s="290"/>
      <c r="FB116" s="290"/>
      <c r="FC116" s="290"/>
      <c r="FD116" s="290"/>
      <c r="FE116" s="290"/>
      <c r="FF116" s="290"/>
      <c r="FG116" s="290"/>
      <c r="FH116" s="290"/>
      <c r="FI116" s="290"/>
      <c r="FJ116" s="290"/>
      <c r="FK116" s="290"/>
      <c r="FL116" s="290"/>
      <c r="FM116" s="290"/>
      <c r="FN116" s="290"/>
      <c r="FO116" s="290"/>
      <c r="FP116" s="290"/>
      <c r="FQ116" s="290"/>
      <c r="FR116" s="290"/>
      <c r="FS116" s="290"/>
      <c r="FT116" s="290"/>
      <c r="FU116" s="290"/>
      <c r="FV116" s="290"/>
      <c r="FW116" s="290"/>
      <c r="FX116" s="290"/>
      <c r="FY116" s="290"/>
      <c r="FZ116" s="290"/>
      <c r="GA116" s="290"/>
      <c r="GB116" s="290"/>
      <c r="GC116" s="290"/>
      <c r="GD116" s="290"/>
      <c r="GE116" s="290"/>
      <c r="GF116" s="290"/>
      <c r="GG116" s="290"/>
      <c r="GH116" s="290"/>
      <c r="GI116" s="290"/>
      <c r="GJ116" s="290"/>
      <c r="GK116" s="290"/>
      <c r="GL116" s="290"/>
      <c r="GM116" s="290"/>
      <c r="GN116" s="290"/>
      <c r="GO116" s="290"/>
      <c r="GP116" s="290"/>
      <c r="GQ116" s="290"/>
      <c r="GR116" s="290"/>
      <c r="GS116" s="290"/>
      <c r="GT116" s="290"/>
      <c r="GU116" s="290"/>
      <c r="GV116" s="290"/>
      <c r="GW116" s="290"/>
    </row>
    <row r="117" spans="1:205" s="6" customFormat="1" ht="28.5" customHeight="1">
      <c r="A117" s="289"/>
      <c r="B117" s="195" t="s">
        <v>120</v>
      </c>
      <c r="C117" s="34">
        <v>100</v>
      </c>
      <c r="D117" s="34"/>
      <c r="E117" s="34"/>
      <c r="F117" s="34">
        <v>9.49</v>
      </c>
      <c r="G117" s="34">
        <v>21.97</v>
      </c>
      <c r="H117" s="34">
        <v>15.83</v>
      </c>
      <c r="I117" s="34">
        <v>191</v>
      </c>
      <c r="J117" s="34"/>
      <c r="K117" s="34"/>
      <c r="L117" s="34">
        <v>1.25</v>
      </c>
      <c r="M117" s="34">
        <v>0.26</v>
      </c>
      <c r="N117" s="34">
        <v>22.19</v>
      </c>
      <c r="O117" s="34">
        <v>2.8</v>
      </c>
      <c r="P117" s="74">
        <v>74.22</v>
      </c>
      <c r="Q117" s="74">
        <v>116.6</v>
      </c>
      <c r="R117" s="34">
        <v>23.62</v>
      </c>
      <c r="S117" s="34">
        <v>1.2</v>
      </c>
      <c r="T117" s="289"/>
      <c r="U117" s="289"/>
      <c r="V117" s="289"/>
      <c r="W117" s="289"/>
      <c r="X117" s="289"/>
      <c r="Y117" s="289"/>
      <c r="Z117" s="289"/>
      <c r="AA117" s="289"/>
      <c r="AB117" s="289"/>
      <c r="AC117" s="289"/>
      <c r="AD117" s="289"/>
      <c r="AE117" s="289"/>
      <c r="AF117" s="289"/>
      <c r="AG117" s="289"/>
      <c r="AH117" s="289"/>
      <c r="AI117" s="289"/>
      <c r="AJ117" s="289"/>
      <c r="AK117" s="289"/>
      <c r="AL117" s="289"/>
      <c r="AM117" s="289"/>
      <c r="AN117" s="289"/>
      <c r="AO117" s="289"/>
      <c r="AP117" s="289"/>
      <c r="AQ117" s="289"/>
      <c r="AR117" s="289"/>
      <c r="AS117" s="289"/>
      <c r="AT117" s="289"/>
      <c r="AU117" s="289"/>
      <c r="AV117" s="289"/>
      <c r="AW117" s="289"/>
      <c r="AX117" s="289"/>
      <c r="AY117" s="289"/>
      <c r="AZ117" s="289"/>
      <c r="BA117" s="289"/>
      <c r="BB117" s="289"/>
      <c r="BC117" s="289"/>
      <c r="BD117" s="289"/>
      <c r="BE117" s="289"/>
      <c r="BF117" s="289"/>
      <c r="BG117" s="289"/>
      <c r="BH117" s="289"/>
      <c r="BI117" s="289"/>
      <c r="BJ117" s="289"/>
      <c r="BK117" s="289"/>
      <c r="BL117" s="289"/>
      <c r="BM117" s="289"/>
      <c r="BN117" s="289"/>
      <c r="BO117" s="289"/>
      <c r="BP117" s="289"/>
      <c r="BQ117" s="289"/>
      <c r="BR117" s="289"/>
      <c r="BS117" s="289"/>
      <c r="BT117" s="289"/>
      <c r="BU117" s="289"/>
      <c r="BV117" s="289"/>
      <c r="BW117" s="289"/>
      <c r="BX117" s="289"/>
      <c r="BY117" s="289"/>
      <c r="BZ117" s="289"/>
      <c r="CA117" s="289"/>
      <c r="CB117" s="289"/>
      <c r="CC117" s="289"/>
      <c r="CD117" s="289"/>
      <c r="CE117" s="289"/>
      <c r="CF117" s="289"/>
      <c r="CG117" s="289"/>
      <c r="CH117" s="289"/>
      <c r="CI117" s="289"/>
      <c r="CJ117" s="289"/>
      <c r="CK117" s="289"/>
      <c r="CL117" s="289"/>
      <c r="CM117" s="289"/>
      <c r="CN117" s="289"/>
      <c r="CO117" s="289"/>
      <c r="CP117" s="289"/>
      <c r="CQ117" s="289"/>
      <c r="CR117" s="289"/>
      <c r="CS117" s="289"/>
      <c r="CT117" s="289"/>
      <c r="CU117" s="289"/>
      <c r="CV117" s="289"/>
      <c r="CW117" s="289"/>
      <c r="CX117" s="289"/>
      <c r="CY117" s="289"/>
      <c r="CZ117" s="289"/>
      <c r="DA117" s="289"/>
      <c r="DB117" s="289"/>
      <c r="DC117" s="289"/>
      <c r="DD117" s="289"/>
      <c r="DE117" s="289"/>
      <c r="DF117" s="289"/>
      <c r="DG117" s="289"/>
      <c r="DH117" s="289"/>
      <c r="DI117" s="289"/>
      <c r="DJ117" s="289"/>
      <c r="DK117" s="289"/>
      <c r="DL117" s="289"/>
      <c r="DM117" s="289"/>
      <c r="DN117" s="289"/>
      <c r="DO117" s="289"/>
      <c r="DP117" s="289"/>
      <c r="DQ117" s="289"/>
      <c r="DR117" s="289"/>
      <c r="DS117" s="289"/>
      <c r="DT117" s="289"/>
      <c r="DU117" s="289"/>
      <c r="DV117" s="289"/>
      <c r="DW117" s="289"/>
      <c r="DX117" s="289"/>
      <c r="DY117" s="289"/>
      <c r="DZ117" s="289"/>
      <c r="EA117" s="289"/>
      <c r="EB117" s="289"/>
      <c r="EC117" s="289"/>
      <c r="ED117" s="289"/>
      <c r="EE117" s="289"/>
      <c r="EF117" s="289"/>
      <c r="EG117" s="289"/>
      <c r="EH117" s="289"/>
      <c r="EI117" s="289"/>
      <c r="EJ117" s="289"/>
      <c r="EK117" s="289"/>
      <c r="EL117" s="289"/>
      <c r="EM117" s="289"/>
      <c r="EN117" s="289"/>
      <c r="EO117" s="289"/>
      <c r="EP117" s="289"/>
      <c r="EQ117" s="289"/>
      <c r="ER117" s="289"/>
      <c r="ES117" s="289"/>
      <c r="ET117" s="289"/>
      <c r="EU117" s="289"/>
      <c r="EV117" s="289"/>
      <c r="EW117" s="289"/>
      <c r="EX117" s="289"/>
      <c r="EY117" s="289"/>
      <c r="EZ117" s="289"/>
      <c r="FA117" s="289"/>
      <c r="FB117" s="289"/>
      <c r="FC117" s="289"/>
      <c r="FD117" s="289"/>
      <c r="FE117" s="289"/>
      <c r="FF117" s="289"/>
      <c r="FG117" s="289"/>
      <c r="FH117" s="289"/>
      <c r="FI117" s="289"/>
      <c r="FJ117" s="289"/>
      <c r="FK117" s="289"/>
      <c r="FL117" s="289"/>
      <c r="FM117" s="289"/>
      <c r="FN117" s="289"/>
      <c r="FO117" s="289"/>
      <c r="FP117" s="289"/>
      <c r="FQ117" s="289"/>
      <c r="FR117" s="289"/>
      <c r="FS117" s="289"/>
      <c r="FT117" s="289"/>
      <c r="FU117" s="289"/>
      <c r="FV117" s="289"/>
      <c r="FW117" s="289"/>
      <c r="FX117" s="289"/>
      <c r="FY117" s="289"/>
      <c r="FZ117" s="289"/>
      <c r="GA117" s="289"/>
      <c r="GB117" s="289"/>
      <c r="GC117" s="289"/>
      <c r="GD117" s="289"/>
      <c r="GE117" s="289"/>
      <c r="GF117" s="289"/>
      <c r="GG117" s="289"/>
      <c r="GH117" s="289"/>
      <c r="GI117" s="289"/>
      <c r="GJ117" s="289"/>
      <c r="GK117" s="289"/>
      <c r="GL117" s="289"/>
      <c r="GM117" s="289"/>
      <c r="GN117" s="289"/>
      <c r="GO117" s="289"/>
      <c r="GP117" s="289"/>
      <c r="GQ117" s="289"/>
      <c r="GR117" s="289"/>
      <c r="GS117" s="289"/>
      <c r="GT117" s="289"/>
      <c r="GU117" s="289"/>
      <c r="GV117" s="289"/>
      <c r="GW117" s="289"/>
    </row>
    <row r="118" spans="1:205" s="18" customFormat="1" ht="33" customHeight="1">
      <c r="A118" s="290"/>
      <c r="B118" s="88" t="s">
        <v>105</v>
      </c>
      <c r="C118" s="190"/>
      <c r="D118" s="40">
        <v>86</v>
      </c>
      <c r="E118" s="40">
        <v>64</v>
      </c>
      <c r="F118" s="190"/>
      <c r="G118" s="190"/>
      <c r="H118" s="190"/>
      <c r="I118" s="190"/>
      <c r="J118" s="190"/>
      <c r="K118" s="190"/>
      <c r="L118" s="190"/>
      <c r="M118" s="190"/>
      <c r="N118" s="190"/>
      <c r="O118" s="190"/>
      <c r="P118" s="191"/>
      <c r="Q118" s="191"/>
      <c r="R118" s="190"/>
      <c r="S118" s="190"/>
      <c r="T118" s="290"/>
      <c r="U118" s="290"/>
      <c r="V118" s="290"/>
      <c r="W118" s="290"/>
      <c r="X118" s="290"/>
      <c r="Y118" s="290"/>
      <c r="Z118" s="290"/>
      <c r="AA118" s="290"/>
      <c r="AB118" s="290"/>
      <c r="AC118" s="290"/>
      <c r="AD118" s="290"/>
      <c r="AE118" s="290"/>
      <c r="AF118" s="290"/>
      <c r="AG118" s="290"/>
      <c r="AH118" s="290"/>
      <c r="AI118" s="290"/>
      <c r="AJ118" s="290"/>
      <c r="AK118" s="290"/>
      <c r="AL118" s="290"/>
      <c r="AM118" s="290"/>
      <c r="AN118" s="290"/>
      <c r="AO118" s="290"/>
      <c r="AP118" s="290"/>
      <c r="AQ118" s="290"/>
      <c r="AR118" s="290"/>
      <c r="AS118" s="290"/>
      <c r="AT118" s="290"/>
      <c r="AU118" s="290"/>
      <c r="AV118" s="290"/>
      <c r="AW118" s="290"/>
      <c r="AX118" s="290"/>
      <c r="AY118" s="290"/>
      <c r="AZ118" s="290"/>
      <c r="BA118" s="290"/>
      <c r="BB118" s="290"/>
      <c r="BC118" s="290"/>
      <c r="BD118" s="290"/>
      <c r="BE118" s="290"/>
      <c r="BF118" s="290"/>
      <c r="BG118" s="290"/>
      <c r="BH118" s="290"/>
      <c r="BI118" s="290"/>
      <c r="BJ118" s="290"/>
      <c r="BK118" s="290"/>
      <c r="BL118" s="290"/>
      <c r="BM118" s="290"/>
      <c r="BN118" s="290"/>
      <c r="BO118" s="290"/>
      <c r="BP118" s="290"/>
      <c r="BQ118" s="290"/>
      <c r="BR118" s="290"/>
      <c r="BS118" s="290"/>
      <c r="BT118" s="290"/>
      <c r="BU118" s="290"/>
      <c r="BV118" s="290"/>
      <c r="BW118" s="290"/>
      <c r="BX118" s="290"/>
      <c r="BY118" s="290"/>
      <c r="BZ118" s="290"/>
      <c r="CA118" s="290"/>
      <c r="CB118" s="290"/>
      <c r="CC118" s="290"/>
      <c r="CD118" s="290"/>
      <c r="CE118" s="290"/>
      <c r="CF118" s="290"/>
      <c r="CG118" s="290"/>
      <c r="CH118" s="290"/>
      <c r="CI118" s="290"/>
      <c r="CJ118" s="290"/>
      <c r="CK118" s="290"/>
      <c r="CL118" s="290"/>
      <c r="CM118" s="290"/>
      <c r="CN118" s="290"/>
      <c r="CO118" s="290"/>
      <c r="CP118" s="290"/>
      <c r="CQ118" s="290"/>
      <c r="CR118" s="290"/>
      <c r="CS118" s="290"/>
      <c r="CT118" s="290"/>
      <c r="CU118" s="290"/>
      <c r="CV118" s="290"/>
      <c r="CW118" s="290"/>
      <c r="CX118" s="290"/>
      <c r="CY118" s="290"/>
      <c r="CZ118" s="290"/>
      <c r="DA118" s="290"/>
      <c r="DB118" s="290"/>
      <c r="DC118" s="290"/>
      <c r="DD118" s="290"/>
      <c r="DE118" s="290"/>
      <c r="DF118" s="290"/>
      <c r="DG118" s="290"/>
      <c r="DH118" s="290"/>
      <c r="DI118" s="290"/>
      <c r="DJ118" s="290"/>
      <c r="DK118" s="290"/>
      <c r="DL118" s="290"/>
      <c r="DM118" s="290"/>
      <c r="DN118" s="290"/>
      <c r="DO118" s="290"/>
      <c r="DP118" s="290"/>
      <c r="DQ118" s="290"/>
      <c r="DR118" s="290"/>
      <c r="DS118" s="290"/>
      <c r="DT118" s="290"/>
      <c r="DU118" s="290"/>
      <c r="DV118" s="290"/>
      <c r="DW118" s="290"/>
      <c r="DX118" s="290"/>
      <c r="DY118" s="290"/>
      <c r="DZ118" s="290"/>
      <c r="EA118" s="290"/>
      <c r="EB118" s="290"/>
      <c r="EC118" s="290"/>
      <c r="ED118" s="290"/>
      <c r="EE118" s="290"/>
      <c r="EF118" s="290"/>
      <c r="EG118" s="290"/>
      <c r="EH118" s="290"/>
      <c r="EI118" s="290"/>
      <c r="EJ118" s="290"/>
      <c r="EK118" s="290"/>
      <c r="EL118" s="290"/>
      <c r="EM118" s="290"/>
      <c r="EN118" s="290"/>
      <c r="EO118" s="290"/>
      <c r="EP118" s="290"/>
      <c r="EQ118" s="290"/>
      <c r="ER118" s="290"/>
      <c r="ES118" s="290"/>
      <c r="ET118" s="290"/>
      <c r="EU118" s="290"/>
      <c r="EV118" s="290"/>
      <c r="EW118" s="290"/>
      <c r="EX118" s="290"/>
      <c r="EY118" s="290"/>
      <c r="EZ118" s="290"/>
      <c r="FA118" s="290"/>
      <c r="FB118" s="290"/>
      <c r="FC118" s="290"/>
      <c r="FD118" s="290"/>
      <c r="FE118" s="290"/>
      <c r="FF118" s="290"/>
      <c r="FG118" s="290"/>
      <c r="FH118" s="290"/>
      <c r="FI118" s="290"/>
      <c r="FJ118" s="290"/>
      <c r="FK118" s="290"/>
      <c r="FL118" s="290"/>
      <c r="FM118" s="290"/>
      <c r="FN118" s="290"/>
      <c r="FO118" s="290"/>
      <c r="FP118" s="290"/>
      <c r="FQ118" s="290"/>
      <c r="FR118" s="290"/>
      <c r="FS118" s="290"/>
      <c r="FT118" s="290"/>
      <c r="FU118" s="290"/>
      <c r="FV118" s="290"/>
      <c r="FW118" s="290"/>
      <c r="FX118" s="290"/>
      <c r="FY118" s="290"/>
      <c r="FZ118" s="290"/>
      <c r="GA118" s="290"/>
      <c r="GB118" s="290"/>
      <c r="GC118" s="290"/>
      <c r="GD118" s="290"/>
      <c r="GE118" s="290"/>
      <c r="GF118" s="290"/>
      <c r="GG118" s="290"/>
      <c r="GH118" s="290"/>
      <c r="GI118" s="290"/>
      <c r="GJ118" s="290"/>
      <c r="GK118" s="290"/>
      <c r="GL118" s="290"/>
      <c r="GM118" s="290"/>
      <c r="GN118" s="290"/>
      <c r="GO118" s="290"/>
      <c r="GP118" s="290"/>
      <c r="GQ118" s="290"/>
      <c r="GR118" s="290"/>
      <c r="GS118" s="290"/>
      <c r="GT118" s="290"/>
      <c r="GU118" s="290"/>
      <c r="GV118" s="290"/>
      <c r="GW118" s="290"/>
    </row>
    <row r="119" spans="1:205" s="18" customFormat="1" ht="45.75" customHeight="1">
      <c r="A119" s="290"/>
      <c r="B119" s="108" t="s">
        <v>19</v>
      </c>
      <c r="C119" s="190"/>
      <c r="D119" s="40">
        <v>64</v>
      </c>
      <c r="E119" s="40">
        <v>64</v>
      </c>
      <c r="F119" s="190"/>
      <c r="G119" s="190"/>
      <c r="H119" s="190"/>
      <c r="I119" s="190"/>
      <c r="J119" s="190"/>
      <c r="K119" s="190"/>
      <c r="L119" s="190"/>
      <c r="M119" s="190"/>
      <c r="N119" s="190"/>
      <c r="O119" s="190"/>
      <c r="P119" s="191"/>
      <c r="Q119" s="191"/>
      <c r="R119" s="190"/>
      <c r="S119" s="190"/>
      <c r="T119" s="290"/>
      <c r="U119" s="290"/>
      <c r="V119" s="290"/>
      <c r="W119" s="290"/>
      <c r="X119" s="290"/>
      <c r="Y119" s="290"/>
      <c r="Z119" s="290"/>
      <c r="AA119" s="290"/>
      <c r="AB119" s="290"/>
      <c r="AC119" s="290"/>
      <c r="AD119" s="290"/>
      <c r="AE119" s="290"/>
      <c r="AF119" s="290"/>
      <c r="AG119" s="290"/>
      <c r="AH119" s="290"/>
      <c r="AI119" s="290"/>
      <c r="AJ119" s="290"/>
      <c r="AK119" s="290"/>
      <c r="AL119" s="290"/>
      <c r="AM119" s="290"/>
      <c r="AN119" s="290"/>
      <c r="AO119" s="290"/>
      <c r="AP119" s="290"/>
      <c r="AQ119" s="290"/>
      <c r="AR119" s="290"/>
      <c r="AS119" s="290"/>
      <c r="AT119" s="290"/>
      <c r="AU119" s="290"/>
      <c r="AV119" s="290"/>
      <c r="AW119" s="290"/>
      <c r="AX119" s="290"/>
      <c r="AY119" s="290"/>
      <c r="AZ119" s="290"/>
      <c r="BA119" s="290"/>
      <c r="BB119" s="290"/>
      <c r="BC119" s="290"/>
      <c r="BD119" s="290"/>
      <c r="BE119" s="290"/>
      <c r="BF119" s="290"/>
      <c r="BG119" s="290"/>
      <c r="BH119" s="290"/>
      <c r="BI119" s="290"/>
      <c r="BJ119" s="290"/>
      <c r="BK119" s="290"/>
      <c r="BL119" s="290"/>
      <c r="BM119" s="290"/>
      <c r="BN119" s="290"/>
      <c r="BO119" s="290"/>
      <c r="BP119" s="290"/>
      <c r="BQ119" s="290"/>
      <c r="BR119" s="290"/>
      <c r="BS119" s="290"/>
      <c r="BT119" s="290"/>
      <c r="BU119" s="290"/>
      <c r="BV119" s="290"/>
      <c r="BW119" s="290"/>
      <c r="BX119" s="290"/>
      <c r="BY119" s="290"/>
      <c r="BZ119" s="290"/>
      <c r="CA119" s="290"/>
      <c r="CB119" s="290"/>
      <c r="CC119" s="290"/>
      <c r="CD119" s="290"/>
      <c r="CE119" s="290"/>
      <c r="CF119" s="290"/>
      <c r="CG119" s="290"/>
      <c r="CH119" s="290"/>
      <c r="CI119" s="290"/>
      <c r="CJ119" s="290"/>
      <c r="CK119" s="290"/>
      <c r="CL119" s="290"/>
      <c r="CM119" s="290"/>
      <c r="CN119" s="290"/>
      <c r="CO119" s="290"/>
      <c r="CP119" s="290"/>
      <c r="CQ119" s="290"/>
      <c r="CR119" s="290"/>
      <c r="CS119" s="290"/>
      <c r="CT119" s="290"/>
      <c r="CU119" s="290"/>
      <c r="CV119" s="290"/>
      <c r="CW119" s="290"/>
      <c r="CX119" s="290"/>
      <c r="CY119" s="290"/>
      <c r="CZ119" s="290"/>
      <c r="DA119" s="290"/>
      <c r="DB119" s="290"/>
      <c r="DC119" s="290"/>
      <c r="DD119" s="290"/>
      <c r="DE119" s="290"/>
      <c r="DF119" s="290"/>
      <c r="DG119" s="290"/>
      <c r="DH119" s="290"/>
      <c r="DI119" s="290"/>
      <c r="DJ119" s="290"/>
      <c r="DK119" s="290"/>
      <c r="DL119" s="290"/>
      <c r="DM119" s="290"/>
      <c r="DN119" s="290"/>
      <c r="DO119" s="290"/>
      <c r="DP119" s="290"/>
      <c r="DQ119" s="290"/>
      <c r="DR119" s="290"/>
      <c r="DS119" s="290"/>
      <c r="DT119" s="290"/>
      <c r="DU119" s="290"/>
      <c r="DV119" s="290"/>
      <c r="DW119" s="290"/>
      <c r="DX119" s="290"/>
      <c r="DY119" s="290"/>
      <c r="DZ119" s="290"/>
      <c r="EA119" s="290"/>
      <c r="EB119" s="290"/>
      <c r="EC119" s="290"/>
      <c r="ED119" s="290"/>
      <c r="EE119" s="290"/>
      <c r="EF119" s="290"/>
      <c r="EG119" s="290"/>
      <c r="EH119" s="290"/>
      <c r="EI119" s="290"/>
      <c r="EJ119" s="290"/>
      <c r="EK119" s="290"/>
      <c r="EL119" s="290"/>
      <c r="EM119" s="290"/>
      <c r="EN119" s="290"/>
      <c r="EO119" s="290"/>
      <c r="EP119" s="290"/>
      <c r="EQ119" s="290"/>
      <c r="ER119" s="290"/>
      <c r="ES119" s="290"/>
      <c r="ET119" s="290"/>
      <c r="EU119" s="290"/>
      <c r="EV119" s="290"/>
      <c r="EW119" s="290"/>
      <c r="EX119" s="290"/>
      <c r="EY119" s="290"/>
      <c r="EZ119" s="290"/>
      <c r="FA119" s="290"/>
      <c r="FB119" s="290"/>
      <c r="FC119" s="290"/>
      <c r="FD119" s="290"/>
      <c r="FE119" s="290"/>
      <c r="FF119" s="290"/>
      <c r="FG119" s="290"/>
      <c r="FH119" s="290"/>
      <c r="FI119" s="290"/>
      <c r="FJ119" s="290"/>
      <c r="FK119" s="290"/>
      <c r="FL119" s="290"/>
      <c r="FM119" s="290"/>
      <c r="FN119" s="290"/>
      <c r="FO119" s="290"/>
      <c r="FP119" s="290"/>
      <c r="FQ119" s="290"/>
      <c r="FR119" s="290"/>
      <c r="FS119" s="290"/>
      <c r="FT119" s="290"/>
      <c r="FU119" s="290"/>
      <c r="FV119" s="290"/>
      <c r="FW119" s="290"/>
      <c r="FX119" s="290"/>
      <c r="FY119" s="290"/>
      <c r="FZ119" s="290"/>
      <c r="GA119" s="290"/>
      <c r="GB119" s="290"/>
      <c r="GC119" s="290"/>
      <c r="GD119" s="290"/>
      <c r="GE119" s="290"/>
      <c r="GF119" s="290"/>
      <c r="GG119" s="290"/>
      <c r="GH119" s="290"/>
      <c r="GI119" s="290"/>
      <c r="GJ119" s="290"/>
      <c r="GK119" s="290"/>
      <c r="GL119" s="290"/>
      <c r="GM119" s="290"/>
      <c r="GN119" s="290"/>
      <c r="GO119" s="290"/>
      <c r="GP119" s="290"/>
      <c r="GQ119" s="290"/>
      <c r="GR119" s="290"/>
      <c r="GS119" s="290"/>
      <c r="GT119" s="290"/>
      <c r="GU119" s="290"/>
      <c r="GV119" s="290"/>
      <c r="GW119" s="290"/>
    </row>
    <row r="120" spans="1:205" s="18" customFormat="1" ht="26.25" customHeight="1">
      <c r="A120" s="290"/>
      <c r="B120" s="108" t="s">
        <v>29</v>
      </c>
      <c r="C120" s="190"/>
      <c r="D120" s="40">
        <v>81.6</v>
      </c>
      <c r="E120" s="40">
        <v>63.5</v>
      </c>
      <c r="F120" s="190"/>
      <c r="G120" s="190"/>
      <c r="H120" s="190"/>
      <c r="I120" s="190"/>
      <c r="J120" s="190"/>
      <c r="K120" s="190"/>
      <c r="L120" s="190"/>
      <c r="M120" s="190"/>
      <c r="N120" s="190"/>
      <c r="O120" s="190"/>
      <c r="P120" s="191"/>
      <c r="Q120" s="191"/>
      <c r="R120" s="190"/>
      <c r="S120" s="190"/>
      <c r="T120" s="290"/>
      <c r="U120" s="290"/>
      <c r="V120" s="290"/>
      <c r="W120" s="290"/>
      <c r="X120" s="290"/>
      <c r="Y120" s="290"/>
      <c r="Z120" s="290"/>
      <c r="AA120" s="290"/>
      <c r="AB120" s="290"/>
      <c r="AC120" s="290"/>
      <c r="AD120" s="290"/>
      <c r="AE120" s="290"/>
      <c r="AF120" s="290"/>
      <c r="AG120" s="290"/>
      <c r="AH120" s="290"/>
      <c r="AI120" s="290"/>
      <c r="AJ120" s="290"/>
      <c r="AK120" s="290"/>
      <c r="AL120" s="290"/>
      <c r="AM120" s="290"/>
      <c r="AN120" s="290"/>
      <c r="AO120" s="290"/>
      <c r="AP120" s="290"/>
      <c r="AQ120" s="290"/>
      <c r="AR120" s="290"/>
      <c r="AS120" s="290"/>
      <c r="AT120" s="290"/>
      <c r="AU120" s="290"/>
      <c r="AV120" s="290"/>
      <c r="AW120" s="290"/>
      <c r="AX120" s="290"/>
      <c r="AY120" s="290"/>
      <c r="AZ120" s="290"/>
      <c r="BA120" s="290"/>
      <c r="BB120" s="290"/>
      <c r="BC120" s="290"/>
      <c r="BD120" s="290"/>
      <c r="BE120" s="290"/>
      <c r="BF120" s="290"/>
      <c r="BG120" s="290"/>
      <c r="BH120" s="290"/>
      <c r="BI120" s="290"/>
      <c r="BJ120" s="290"/>
      <c r="BK120" s="290"/>
      <c r="BL120" s="290"/>
      <c r="BM120" s="290"/>
      <c r="BN120" s="290"/>
      <c r="BO120" s="290"/>
      <c r="BP120" s="290"/>
      <c r="BQ120" s="290"/>
      <c r="BR120" s="290"/>
      <c r="BS120" s="290"/>
      <c r="BT120" s="290"/>
      <c r="BU120" s="290"/>
      <c r="BV120" s="290"/>
      <c r="BW120" s="290"/>
      <c r="BX120" s="290"/>
      <c r="BY120" s="290"/>
      <c r="BZ120" s="290"/>
      <c r="CA120" s="290"/>
      <c r="CB120" s="290"/>
      <c r="CC120" s="290"/>
      <c r="CD120" s="290"/>
      <c r="CE120" s="290"/>
      <c r="CF120" s="290"/>
      <c r="CG120" s="290"/>
      <c r="CH120" s="290"/>
      <c r="CI120" s="290"/>
      <c r="CJ120" s="290"/>
      <c r="CK120" s="290"/>
      <c r="CL120" s="290"/>
      <c r="CM120" s="290"/>
      <c r="CN120" s="290"/>
      <c r="CO120" s="290"/>
      <c r="CP120" s="290"/>
      <c r="CQ120" s="290"/>
      <c r="CR120" s="290"/>
      <c r="CS120" s="290"/>
      <c r="CT120" s="290"/>
      <c r="CU120" s="290"/>
      <c r="CV120" s="290"/>
      <c r="CW120" s="290"/>
      <c r="CX120" s="290"/>
      <c r="CY120" s="290"/>
      <c r="CZ120" s="290"/>
      <c r="DA120" s="290"/>
      <c r="DB120" s="290"/>
      <c r="DC120" s="290"/>
      <c r="DD120" s="290"/>
      <c r="DE120" s="290"/>
      <c r="DF120" s="290"/>
      <c r="DG120" s="290"/>
      <c r="DH120" s="290"/>
      <c r="DI120" s="290"/>
      <c r="DJ120" s="290"/>
      <c r="DK120" s="290"/>
      <c r="DL120" s="290"/>
      <c r="DM120" s="290"/>
      <c r="DN120" s="290"/>
      <c r="DO120" s="290"/>
      <c r="DP120" s="290"/>
      <c r="DQ120" s="290"/>
      <c r="DR120" s="290"/>
      <c r="DS120" s="290"/>
      <c r="DT120" s="290"/>
      <c r="DU120" s="290"/>
      <c r="DV120" s="290"/>
      <c r="DW120" s="290"/>
      <c r="DX120" s="290"/>
      <c r="DY120" s="290"/>
      <c r="DZ120" s="290"/>
      <c r="EA120" s="290"/>
      <c r="EB120" s="290"/>
      <c r="EC120" s="290"/>
      <c r="ED120" s="290"/>
      <c r="EE120" s="290"/>
      <c r="EF120" s="290"/>
      <c r="EG120" s="290"/>
      <c r="EH120" s="290"/>
      <c r="EI120" s="290"/>
      <c r="EJ120" s="290"/>
      <c r="EK120" s="290"/>
      <c r="EL120" s="290"/>
      <c r="EM120" s="290"/>
      <c r="EN120" s="290"/>
      <c r="EO120" s="290"/>
      <c r="EP120" s="290"/>
      <c r="EQ120" s="290"/>
      <c r="ER120" s="290"/>
      <c r="ES120" s="290"/>
      <c r="ET120" s="290"/>
      <c r="EU120" s="290"/>
      <c r="EV120" s="290"/>
      <c r="EW120" s="290"/>
      <c r="EX120" s="290"/>
      <c r="EY120" s="290"/>
      <c r="EZ120" s="290"/>
      <c r="FA120" s="290"/>
      <c r="FB120" s="290"/>
      <c r="FC120" s="290"/>
      <c r="FD120" s="290"/>
      <c r="FE120" s="290"/>
      <c r="FF120" s="290"/>
      <c r="FG120" s="290"/>
      <c r="FH120" s="290"/>
      <c r="FI120" s="290"/>
      <c r="FJ120" s="290"/>
      <c r="FK120" s="290"/>
      <c r="FL120" s="290"/>
      <c r="FM120" s="290"/>
      <c r="FN120" s="290"/>
      <c r="FO120" s="290"/>
      <c r="FP120" s="290"/>
      <c r="FQ120" s="290"/>
      <c r="FR120" s="290"/>
      <c r="FS120" s="290"/>
      <c r="FT120" s="290"/>
      <c r="FU120" s="290"/>
      <c r="FV120" s="290"/>
      <c r="FW120" s="290"/>
      <c r="FX120" s="290"/>
      <c r="FY120" s="290"/>
      <c r="FZ120" s="290"/>
      <c r="GA120" s="290"/>
      <c r="GB120" s="290"/>
      <c r="GC120" s="290"/>
      <c r="GD120" s="290"/>
      <c r="GE120" s="290"/>
      <c r="GF120" s="290"/>
      <c r="GG120" s="290"/>
      <c r="GH120" s="290"/>
      <c r="GI120" s="290"/>
      <c r="GJ120" s="290"/>
      <c r="GK120" s="290"/>
      <c r="GL120" s="290"/>
      <c r="GM120" s="290"/>
      <c r="GN120" s="290"/>
      <c r="GO120" s="290"/>
      <c r="GP120" s="290"/>
      <c r="GQ120" s="290"/>
      <c r="GR120" s="290"/>
      <c r="GS120" s="290"/>
      <c r="GT120" s="290"/>
      <c r="GU120" s="290"/>
      <c r="GV120" s="290"/>
      <c r="GW120" s="290"/>
    </row>
    <row r="121" spans="1:205" s="18" customFormat="1" ht="36.75" customHeight="1">
      <c r="A121" s="290"/>
      <c r="B121" s="108" t="s">
        <v>139</v>
      </c>
      <c r="C121" s="190"/>
      <c r="D121" s="40">
        <v>64</v>
      </c>
      <c r="E121" s="40">
        <v>64</v>
      </c>
      <c r="F121" s="190"/>
      <c r="G121" s="190"/>
      <c r="H121" s="190"/>
      <c r="I121" s="190"/>
      <c r="J121" s="190"/>
      <c r="K121" s="190"/>
      <c r="L121" s="190"/>
      <c r="M121" s="190"/>
      <c r="N121" s="190"/>
      <c r="O121" s="190"/>
      <c r="P121" s="191"/>
      <c r="Q121" s="191"/>
      <c r="R121" s="190"/>
      <c r="S121" s="190"/>
      <c r="T121" s="290"/>
      <c r="U121" s="290"/>
      <c r="V121" s="290"/>
      <c r="W121" s="290"/>
      <c r="X121" s="290"/>
      <c r="Y121" s="290"/>
      <c r="Z121" s="290"/>
      <c r="AA121" s="290"/>
      <c r="AB121" s="290"/>
      <c r="AC121" s="290"/>
      <c r="AD121" s="290"/>
      <c r="AE121" s="290"/>
      <c r="AF121" s="290"/>
      <c r="AG121" s="290"/>
      <c r="AH121" s="290"/>
      <c r="AI121" s="290"/>
      <c r="AJ121" s="290"/>
      <c r="AK121" s="290"/>
      <c r="AL121" s="290"/>
      <c r="AM121" s="290"/>
      <c r="AN121" s="290"/>
      <c r="AO121" s="290"/>
      <c r="AP121" s="290"/>
      <c r="AQ121" s="290"/>
      <c r="AR121" s="290"/>
      <c r="AS121" s="290"/>
      <c r="AT121" s="290"/>
      <c r="AU121" s="290"/>
      <c r="AV121" s="290"/>
      <c r="AW121" s="290"/>
      <c r="AX121" s="290"/>
      <c r="AY121" s="290"/>
      <c r="AZ121" s="290"/>
      <c r="BA121" s="290"/>
      <c r="BB121" s="290"/>
      <c r="BC121" s="290"/>
      <c r="BD121" s="290"/>
      <c r="BE121" s="290"/>
      <c r="BF121" s="290"/>
      <c r="BG121" s="290"/>
      <c r="BH121" s="290"/>
      <c r="BI121" s="290"/>
      <c r="BJ121" s="290"/>
      <c r="BK121" s="290"/>
      <c r="BL121" s="290"/>
      <c r="BM121" s="290"/>
      <c r="BN121" s="290"/>
      <c r="BO121" s="290"/>
      <c r="BP121" s="290"/>
      <c r="BQ121" s="290"/>
      <c r="BR121" s="290"/>
      <c r="BS121" s="290"/>
      <c r="BT121" s="290"/>
      <c r="BU121" s="290"/>
      <c r="BV121" s="290"/>
      <c r="BW121" s="290"/>
      <c r="BX121" s="290"/>
      <c r="BY121" s="290"/>
      <c r="BZ121" s="290"/>
      <c r="CA121" s="290"/>
      <c r="CB121" s="290"/>
      <c r="CC121" s="290"/>
      <c r="CD121" s="290"/>
      <c r="CE121" s="290"/>
      <c r="CF121" s="290"/>
      <c r="CG121" s="290"/>
      <c r="CH121" s="290"/>
      <c r="CI121" s="290"/>
      <c r="CJ121" s="290"/>
      <c r="CK121" s="290"/>
      <c r="CL121" s="290"/>
      <c r="CM121" s="290"/>
      <c r="CN121" s="290"/>
      <c r="CO121" s="290"/>
      <c r="CP121" s="290"/>
      <c r="CQ121" s="290"/>
      <c r="CR121" s="290"/>
      <c r="CS121" s="290"/>
      <c r="CT121" s="290"/>
      <c r="CU121" s="290"/>
      <c r="CV121" s="290"/>
      <c r="CW121" s="290"/>
      <c r="CX121" s="290"/>
      <c r="CY121" s="290"/>
      <c r="CZ121" s="290"/>
      <c r="DA121" s="290"/>
      <c r="DB121" s="290"/>
      <c r="DC121" s="290"/>
      <c r="DD121" s="290"/>
      <c r="DE121" s="290"/>
      <c r="DF121" s="290"/>
      <c r="DG121" s="290"/>
      <c r="DH121" s="290"/>
      <c r="DI121" s="290"/>
      <c r="DJ121" s="290"/>
      <c r="DK121" s="290"/>
      <c r="DL121" s="290"/>
      <c r="DM121" s="290"/>
      <c r="DN121" s="290"/>
      <c r="DO121" s="290"/>
      <c r="DP121" s="290"/>
      <c r="DQ121" s="290"/>
      <c r="DR121" s="290"/>
      <c r="DS121" s="290"/>
      <c r="DT121" s="290"/>
      <c r="DU121" s="290"/>
      <c r="DV121" s="290"/>
      <c r="DW121" s="290"/>
      <c r="DX121" s="290"/>
      <c r="DY121" s="290"/>
      <c r="DZ121" s="290"/>
      <c r="EA121" s="290"/>
      <c r="EB121" s="290"/>
      <c r="EC121" s="290"/>
      <c r="ED121" s="290"/>
      <c r="EE121" s="290"/>
      <c r="EF121" s="290"/>
      <c r="EG121" s="290"/>
      <c r="EH121" s="290"/>
      <c r="EI121" s="290"/>
      <c r="EJ121" s="290"/>
      <c r="EK121" s="290"/>
      <c r="EL121" s="290"/>
      <c r="EM121" s="290"/>
      <c r="EN121" s="290"/>
      <c r="EO121" s="290"/>
      <c r="EP121" s="290"/>
      <c r="EQ121" s="290"/>
      <c r="ER121" s="290"/>
      <c r="ES121" s="290"/>
      <c r="ET121" s="290"/>
      <c r="EU121" s="290"/>
      <c r="EV121" s="290"/>
      <c r="EW121" s="290"/>
      <c r="EX121" s="290"/>
      <c r="EY121" s="290"/>
      <c r="EZ121" s="290"/>
      <c r="FA121" s="290"/>
      <c r="FB121" s="290"/>
      <c r="FC121" s="290"/>
      <c r="FD121" s="290"/>
      <c r="FE121" s="290"/>
      <c r="FF121" s="290"/>
      <c r="FG121" s="290"/>
      <c r="FH121" s="290"/>
      <c r="FI121" s="290"/>
      <c r="FJ121" s="290"/>
      <c r="FK121" s="290"/>
      <c r="FL121" s="290"/>
      <c r="FM121" s="290"/>
      <c r="FN121" s="290"/>
      <c r="FO121" s="290"/>
      <c r="FP121" s="290"/>
      <c r="FQ121" s="290"/>
      <c r="FR121" s="290"/>
      <c r="FS121" s="290"/>
      <c r="FT121" s="290"/>
      <c r="FU121" s="290"/>
      <c r="FV121" s="290"/>
      <c r="FW121" s="290"/>
      <c r="FX121" s="290"/>
      <c r="FY121" s="290"/>
      <c r="FZ121" s="290"/>
      <c r="GA121" s="290"/>
      <c r="GB121" s="290"/>
      <c r="GC121" s="290"/>
      <c r="GD121" s="290"/>
      <c r="GE121" s="290"/>
      <c r="GF121" s="290"/>
      <c r="GG121" s="290"/>
      <c r="GH121" s="290"/>
      <c r="GI121" s="290"/>
      <c r="GJ121" s="290"/>
      <c r="GK121" s="290"/>
      <c r="GL121" s="290"/>
      <c r="GM121" s="290"/>
      <c r="GN121" s="290"/>
      <c r="GO121" s="290"/>
      <c r="GP121" s="290"/>
      <c r="GQ121" s="290"/>
      <c r="GR121" s="290"/>
      <c r="GS121" s="290"/>
      <c r="GT121" s="290"/>
      <c r="GU121" s="290"/>
      <c r="GV121" s="290"/>
      <c r="GW121" s="290"/>
    </row>
    <row r="122" spans="1:205" s="18" customFormat="1" ht="39.75" customHeight="1">
      <c r="A122" s="290"/>
      <c r="B122" s="108" t="s">
        <v>140</v>
      </c>
      <c r="C122" s="190"/>
      <c r="D122" s="40">
        <v>64</v>
      </c>
      <c r="E122" s="40">
        <v>64</v>
      </c>
      <c r="F122" s="190"/>
      <c r="G122" s="190"/>
      <c r="H122" s="190"/>
      <c r="I122" s="190"/>
      <c r="J122" s="190"/>
      <c r="K122" s="190"/>
      <c r="L122" s="190"/>
      <c r="M122" s="190"/>
      <c r="N122" s="190"/>
      <c r="O122" s="190"/>
      <c r="P122" s="191"/>
      <c r="Q122" s="191"/>
      <c r="R122" s="190"/>
      <c r="S122" s="190"/>
      <c r="T122" s="290"/>
      <c r="U122" s="290"/>
      <c r="V122" s="290"/>
      <c r="W122" s="290"/>
      <c r="X122" s="290"/>
      <c r="Y122" s="290"/>
      <c r="Z122" s="290"/>
      <c r="AA122" s="290"/>
      <c r="AB122" s="290"/>
      <c r="AC122" s="290"/>
      <c r="AD122" s="290"/>
      <c r="AE122" s="290"/>
      <c r="AF122" s="290"/>
      <c r="AG122" s="290"/>
      <c r="AH122" s="290"/>
      <c r="AI122" s="290"/>
      <c r="AJ122" s="290"/>
      <c r="AK122" s="290"/>
      <c r="AL122" s="290"/>
      <c r="AM122" s="290"/>
      <c r="AN122" s="290"/>
      <c r="AO122" s="290"/>
      <c r="AP122" s="290"/>
      <c r="AQ122" s="290"/>
      <c r="AR122" s="290"/>
      <c r="AS122" s="290"/>
      <c r="AT122" s="290"/>
      <c r="AU122" s="290"/>
      <c r="AV122" s="290"/>
      <c r="AW122" s="290"/>
      <c r="AX122" s="290"/>
      <c r="AY122" s="290"/>
      <c r="AZ122" s="290"/>
      <c r="BA122" s="290"/>
      <c r="BB122" s="290"/>
      <c r="BC122" s="290"/>
      <c r="BD122" s="290"/>
      <c r="BE122" s="290"/>
      <c r="BF122" s="290"/>
      <c r="BG122" s="290"/>
      <c r="BH122" s="290"/>
      <c r="BI122" s="290"/>
      <c r="BJ122" s="290"/>
      <c r="BK122" s="290"/>
      <c r="BL122" s="290"/>
      <c r="BM122" s="290"/>
      <c r="BN122" s="290"/>
      <c r="BO122" s="290"/>
      <c r="BP122" s="290"/>
      <c r="BQ122" s="290"/>
      <c r="BR122" s="290"/>
      <c r="BS122" s="290"/>
      <c r="BT122" s="290"/>
      <c r="BU122" s="290"/>
      <c r="BV122" s="290"/>
      <c r="BW122" s="290"/>
      <c r="BX122" s="290"/>
      <c r="BY122" s="290"/>
      <c r="BZ122" s="290"/>
      <c r="CA122" s="290"/>
      <c r="CB122" s="290"/>
      <c r="CC122" s="290"/>
      <c r="CD122" s="290"/>
      <c r="CE122" s="290"/>
      <c r="CF122" s="290"/>
      <c r="CG122" s="290"/>
      <c r="CH122" s="290"/>
      <c r="CI122" s="290"/>
      <c r="CJ122" s="290"/>
      <c r="CK122" s="290"/>
      <c r="CL122" s="290"/>
      <c r="CM122" s="290"/>
      <c r="CN122" s="290"/>
      <c r="CO122" s="290"/>
      <c r="CP122" s="290"/>
      <c r="CQ122" s="290"/>
      <c r="CR122" s="290"/>
      <c r="CS122" s="290"/>
      <c r="CT122" s="290"/>
      <c r="CU122" s="290"/>
      <c r="CV122" s="290"/>
      <c r="CW122" s="290"/>
      <c r="CX122" s="290"/>
      <c r="CY122" s="290"/>
      <c r="CZ122" s="290"/>
      <c r="DA122" s="290"/>
      <c r="DB122" s="290"/>
      <c r="DC122" s="290"/>
      <c r="DD122" s="290"/>
      <c r="DE122" s="290"/>
      <c r="DF122" s="290"/>
      <c r="DG122" s="290"/>
      <c r="DH122" s="290"/>
      <c r="DI122" s="290"/>
      <c r="DJ122" s="290"/>
      <c r="DK122" s="290"/>
      <c r="DL122" s="290"/>
      <c r="DM122" s="290"/>
      <c r="DN122" s="290"/>
      <c r="DO122" s="290"/>
      <c r="DP122" s="290"/>
      <c r="DQ122" s="290"/>
      <c r="DR122" s="290"/>
      <c r="DS122" s="290"/>
      <c r="DT122" s="290"/>
      <c r="DU122" s="290"/>
      <c r="DV122" s="290"/>
      <c r="DW122" s="290"/>
      <c r="DX122" s="290"/>
      <c r="DY122" s="290"/>
      <c r="DZ122" s="290"/>
      <c r="EA122" s="290"/>
      <c r="EB122" s="290"/>
      <c r="EC122" s="290"/>
      <c r="ED122" s="290"/>
      <c r="EE122" s="290"/>
      <c r="EF122" s="290"/>
      <c r="EG122" s="290"/>
      <c r="EH122" s="290"/>
      <c r="EI122" s="290"/>
      <c r="EJ122" s="290"/>
      <c r="EK122" s="290"/>
      <c r="EL122" s="290"/>
      <c r="EM122" s="290"/>
      <c r="EN122" s="290"/>
      <c r="EO122" s="290"/>
      <c r="EP122" s="290"/>
      <c r="EQ122" s="290"/>
      <c r="ER122" s="290"/>
      <c r="ES122" s="290"/>
      <c r="ET122" s="290"/>
      <c r="EU122" s="290"/>
      <c r="EV122" s="290"/>
      <c r="EW122" s="290"/>
      <c r="EX122" s="290"/>
      <c r="EY122" s="290"/>
      <c r="EZ122" s="290"/>
      <c r="FA122" s="290"/>
      <c r="FB122" s="290"/>
      <c r="FC122" s="290"/>
      <c r="FD122" s="290"/>
      <c r="FE122" s="290"/>
      <c r="FF122" s="290"/>
      <c r="FG122" s="290"/>
      <c r="FH122" s="290"/>
      <c r="FI122" s="290"/>
      <c r="FJ122" s="290"/>
      <c r="FK122" s="290"/>
      <c r="FL122" s="290"/>
      <c r="FM122" s="290"/>
      <c r="FN122" s="290"/>
      <c r="FO122" s="290"/>
      <c r="FP122" s="290"/>
      <c r="FQ122" s="290"/>
      <c r="FR122" s="290"/>
      <c r="FS122" s="290"/>
      <c r="FT122" s="290"/>
      <c r="FU122" s="290"/>
      <c r="FV122" s="290"/>
      <c r="FW122" s="290"/>
      <c r="FX122" s="290"/>
      <c r="FY122" s="290"/>
      <c r="FZ122" s="290"/>
      <c r="GA122" s="290"/>
      <c r="GB122" s="290"/>
      <c r="GC122" s="290"/>
      <c r="GD122" s="290"/>
      <c r="GE122" s="290"/>
      <c r="GF122" s="290"/>
      <c r="GG122" s="290"/>
      <c r="GH122" s="290"/>
      <c r="GI122" s="290"/>
      <c r="GJ122" s="290"/>
      <c r="GK122" s="290"/>
      <c r="GL122" s="290"/>
      <c r="GM122" s="290"/>
      <c r="GN122" s="290"/>
      <c r="GO122" s="290"/>
      <c r="GP122" s="290"/>
      <c r="GQ122" s="290"/>
      <c r="GR122" s="290"/>
      <c r="GS122" s="290"/>
      <c r="GT122" s="290"/>
      <c r="GU122" s="290"/>
      <c r="GV122" s="290"/>
      <c r="GW122" s="290"/>
    </row>
    <row r="123" spans="1:205" s="18" customFormat="1" ht="26.25" customHeight="1">
      <c r="A123" s="290"/>
      <c r="B123" s="88" t="s">
        <v>45</v>
      </c>
      <c r="C123" s="190"/>
      <c r="D123" s="40">
        <v>20</v>
      </c>
      <c r="E123" s="40">
        <v>20</v>
      </c>
      <c r="F123" s="190"/>
      <c r="G123" s="190"/>
      <c r="H123" s="190"/>
      <c r="I123" s="190"/>
      <c r="J123" s="190"/>
      <c r="K123" s="190"/>
      <c r="L123" s="190"/>
      <c r="M123" s="190"/>
      <c r="N123" s="190"/>
      <c r="O123" s="190"/>
      <c r="P123" s="191"/>
      <c r="Q123" s="191"/>
      <c r="R123" s="190"/>
      <c r="S123" s="190"/>
      <c r="T123" s="290"/>
      <c r="U123" s="290"/>
      <c r="V123" s="290"/>
      <c r="W123" s="290"/>
      <c r="X123" s="290"/>
      <c r="Y123" s="290"/>
      <c r="Z123" s="290"/>
      <c r="AA123" s="290"/>
      <c r="AB123" s="290"/>
      <c r="AC123" s="290"/>
      <c r="AD123" s="290"/>
      <c r="AE123" s="290"/>
      <c r="AF123" s="290"/>
      <c r="AG123" s="290"/>
      <c r="AH123" s="290"/>
      <c r="AI123" s="290"/>
      <c r="AJ123" s="290"/>
      <c r="AK123" s="290"/>
      <c r="AL123" s="290"/>
      <c r="AM123" s="290"/>
      <c r="AN123" s="290"/>
      <c r="AO123" s="290"/>
      <c r="AP123" s="290"/>
      <c r="AQ123" s="290"/>
      <c r="AR123" s="290"/>
      <c r="AS123" s="290"/>
      <c r="AT123" s="290"/>
      <c r="AU123" s="290"/>
      <c r="AV123" s="290"/>
      <c r="AW123" s="290"/>
      <c r="AX123" s="290"/>
      <c r="AY123" s="290"/>
      <c r="AZ123" s="290"/>
      <c r="BA123" s="290"/>
      <c r="BB123" s="290"/>
      <c r="BC123" s="290"/>
      <c r="BD123" s="290"/>
      <c r="BE123" s="290"/>
      <c r="BF123" s="290"/>
      <c r="BG123" s="290"/>
      <c r="BH123" s="290"/>
      <c r="BI123" s="290"/>
      <c r="BJ123" s="290"/>
      <c r="BK123" s="290"/>
      <c r="BL123" s="290"/>
      <c r="BM123" s="290"/>
      <c r="BN123" s="290"/>
      <c r="BO123" s="290"/>
      <c r="BP123" s="290"/>
      <c r="BQ123" s="290"/>
      <c r="BR123" s="290"/>
      <c r="BS123" s="290"/>
      <c r="BT123" s="290"/>
      <c r="BU123" s="290"/>
      <c r="BV123" s="290"/>
      <c r="BW123" s="290"/>
      <c r="BX123" s="290"/>
      <c r="BY123" s="290"/>
      <c r="BZ123" s="290"/>
      <c r="CA123" s="290"/>
      <c r="CB123" s="290"/>
      <c r="CC123" s="290"/>
      <c r="CD123" s="290"/>
      <c r="CE123" s="290"/>
      <c r="CF123" s="290"/>
      <c r="CG123" s="290"/>
      <c r="CH123" s="290"/>
      <c r="CI123" s="290"/>
      <c r="CJ123" s="290"/>
      <c r="CK123" s="290"/>
      <c r="CL123" s="290"/>
      <c r="CM123" s="290"/>
      <c r="CN123" s="290"/>
      <c r="CO123" s="290"/>
      <c r="CP123" s="290"/>
      <c r="CQ123" s="290"/>
      <c r="CR123" s="290"/>
      <c r="CS123" s="290"/>
      <c r="CT123" s="290"/>
      <c r="CU123" s="290"/>
      <c r="CV123" s="290"/>
      <c r="CW123" s="290"/>
      <c r="CX123" s="290"/>
      <c r="CY123" s="290"/>
      <c r="CZ123" s="290"/>
      <c r="DA123" s="290"/>
      <c r="DB123" s="290"/>
      <c r="DC123" s="290"/>
      <c r="DD123" s="290"/>
      <c r="DE123" s="290"/>
      <c r="DF123" s="290"/>
      <c r="DG123" s="290"/>
      <c r="DH123" s="290"/>
      <c r="DI123" s="290"/>
      <c r="DJ123" s="290"/>
      <c r="DK123" s="290"/>
      <c r="DL123" s="290"/>
      <c r="DM123" s="290"/>
      <c r="DN123" s="290"/>
      <c r="DO123" s="290"/>
      <c r="DP123" s="290"/>
      <c r="DQ123" s="290"/>
      <c r="DR123" s="290"/>
      <c r="DS123" s="290"/>
      <c r="DT123" s="290"/>
      <c r="DU123" s="290"/>
      <c r="DV123" s="290"/>
      <c r="DW123" s="290"/>
      <c r="DX123" s="290"/>
      <c r="DY123" s="290"/>
      <c r="DZ123" s="290"/>
      <c r="EA123" s="290"/>
      <c r="EB123" s="290"/>
      <c r="EC123" s="290"/>
      <c r="ED123" s="290"/>
      <c r="EE123" s="290"/>
      <c r="EF123" s="290"/>
      <c r="EG123" s="290"/>
      <c r="EH123" s="290"/>
      <c r="EI123" s="290"/>
      <c r="EJ123" s="290"/>
      <c r="EK123" s="290"/>
      <c r="EL123" s="290"/>
      <c r="EM123" s="290"/>
      <c r="EN123" s="290"/>
      <c r="EO123" s="290"/>
      <c r="EP123" s="290"/>
      <c r="EQ123" s="290"/>
      <c r="ER123" s="290"/>
      <c r="ES123" s="290"/>
      <c r="ET123" s="290"/>
      <c r="EU123" s="290"/>
      <c r="EV123" s="290"/>
      <c r="EW123" s="290"/>
      <c r="EX123" s="290"/>
      <c r="EY123" s="290"/>
      <c r="EZ123" s="290"/>
      <c r="FA123" s="290"/>
      <c r="FB123" s="290"/>
      <c r="FC123" s="290"/>
      <c r="FD123" s="290"/>
      <c r="FE123" s="290"/>
      <c r="FF123" s="290"/>
      <c r="FG123" s="290"/>
      <c r="FH123" s="290"/>
      <c r="FI123" s="290"/>
      <c r="FJ123" s="290"/>
      <c r="FK123" s="290"/>
      <c r="FL123" s="290"/>
      <c r="FM123" s="290"/>
      <c r="FN123" s="290"/>
      <c r="FO123" s="290"/>
      <c r="FP123" s="290"/>
      <c r="FQ123" s="290"/>
      <c r="FR123" s="290"/>
      <c r="FS123" s="290"/>
      <c r="FT123" s="290"/>
      <c r="FU123" s="290"/>
      <c r="FV123" s="290"/>
      <c r="FW123" s="290"/>
      <c r="FX123" s="290"/>
      <c r="FY123" s="290"/>
      <c r="FZ123" s="290"/>
      <c r="GA123" s="290"/>
      <c r="GB123" s="290"/>
      <c r="GC123" s="290"/>
      <c r="GD123" s="290"/>
      <c r="GE123" s="290"/>
      <c r="GF123" s="290"/>
      <c r="GG123" s="290"/>
      <c r="GH123" s="290"/>
      <c r="GI123" s="290"/>
      <c r="GJ123" s="290"/>
      <c r="GK123" s="290"/>
      <c r="GL123" s="290"/>
      <c r="GM123" s="290"/>
      <c r="GN123" s="290"/>
      <c r="GO123" s="290"/>
      <c r="GP123" s="290"/>
      <c r="GQ123" s="290"/>
      <c r="GR123" s="290"/>
      <c r="GS123" s="290"/>
      <c r="GT123" s="290"/>
      <c r="GU123" s="290"/>
      <c r="GV123" s="290"/>
      <c r="GW123" s="290"/>
    </row>
    <row r="124" spans="1:205" s="18" customFormat="1" ht="21.75" customHeight="1">
      <c r="A124" s="290"/>
      <c r="B124" s="88" t="s">
        <v>94</v>
      </c>
      <c r="C124" s="190"/>
      <c r="D124" s="40">
        <v>8</v>
      </c>
      <c r="E124" s="40">
        <v>8</v>
      </c>
      <c r="F124" s="190"/>
      <c r="G124" s="190"/>
      <c r="H124" s="190"/>
      <c r="I124" s="190"/>
      <c r="J124" s="190"/>
      <c r="K124" s="190"/>
      <c r="L124" s="190"/>
      <c r="M124" s="190"/>
      <c r="N124" s="190"/>
      <c r="O124" s="190"/>
      <c r="P124" s="191"/>
      <c r="Q124" s="191"/>
      <c r="R124" s="190"/>
      <c r="S124" s="190"/>
      <c r="T124" s="290"/>
      <c r="U124" s="290"/>
      <c r="V124" s="290"/>
      <c r="W124" s="290"/>
      <c r="X124" s="290"/>
      <c r="Y124" s="290"/>
      <c r="Z124" s="290"/>
      <c r="AA124" s="290"/>
      <c r="AB124" s="290"/>
      <c r="AC124" s="290"/>
      <c r="AD124" s="290"/>
      <c r="AE124" s="290"/>
      <c r="AF124" s="290"/>
      <c r="AG124" s="290"/>
      <c r="AH124" s="290"/>
      <c r="AI124" s="290"/>
      <c r="AJ124" s="290"/>
      <c r="AK124" s="290"/>
      <c r="AL124" s="290"/>
      <c r="AM124" s="290"/>
      <c r="AN124" s="290"/>
      <c r="AO124" s="290"/>
      <c r="AP124" s="290"/>
      <c r="AQ124" s="290"/>
      <c r="AR124" s="290"/>
      <c r="AS124" s="290"/>
      <c r="AT124" s="290"/>
      <c r="AU124" s="290"/>
      <c r="AV124" s="290"/>
      <c r="AW124" s="290"/>
      <c r="AX124" s="290"/>
      <c r="AY124" s="290"/>
      <c r="AZ124" s="290"/>
      <c r="BA124" s="290"/>
      <c r="BB124" s="290"/>
      <c r="BC124" s="290"/>
      <c r="BD124" s="290"/>
      <c r="BE124" s="290"/>
      <c r="BF124" s="290"/>
      <c r="BG124" s="290"/>
      <c r="BH124" s="290"/>
      <c r="BI124" s="290"/>
      <c r="BJ124" s="290"/>
      <c r="BK124" s="290"/>
      <c r="BL124" s="290"/>
      <c r="BM124" s="290"/>
      <c r="BN124" s="290"/>
      <c r="BO124" s="290"/>
      <c r="BP124" s="290"/>
      <c r="BQ124" s="290"/>
      <c r="BR124" s="290"/>
      <c r="BS124" s="290"/>
      <c r="BT124" s="290"/>
      <c r="BU124" s="290"/>
      <c r="BV124" s="290"/>
      <c r="BW124" s="290"/>
      <c r="BX124" s="290"/>
      <c r="BY124" s="290"/>
      <c r="BZ124" s="290"/>
      <c r="CA124" s="290"/>
      <c r="CB124" s="290"/>
      <c r="CC124" s="290"/>
      <c r="CD124" s="290"/>
      <c r="CE124" s="290"/>
      <c r="CF124" s="290"/>
      <c r="CG124" s="290"/>
      <c r="CH124" s="290"/>
      <c r="CI124" s="290"/>
      <c r="CJ124" s="290"/>
      <c r="CK124" s="290"/>
      <c r="CL124" s="290"/>
      <c r="CM124" s="290"/>
      <c r="CN124" s="290"/>
      <c r="CO124" s="290"/>
      <c r="CP124" s="290"/>
      <c r="CQ124" s="290"/>
      <c r="CR124" s="290"/>
      <c r="CS124" s="290"/>
      <c r="CT124" s="290"/>
      <c r="CU124" s="290"/>
      <c r="CV124" s="290"/>
      <c r="CW124" s="290"/>
      <c r="CX124" s="290"/>
      <c r="CY124" s="290"/>
      <c r="CZ124" s="290"/>
      <c r="DA124" s="290"/>
      <c r="DB124" s="290"/>
      <c r="DC124" s="290"/>
      <c r="DD124" s="290"/>
      <c r="DE124" s="290"/>
      <c r="DF124" s="290"/>
      <c r="DG124" s="290"/>
      <c r="DH124" s="290"/>
      <c r="DI124" s="290"/>
      <c r="DJ124" s="290"/>
      <c r="DK124" s="290"/>
      <c r="DL124" s="290"/>
      <c r="DM124" s="290"/>
      <c r="DN124" s="290"/>
      <c r="DO124" s="290"/>
      <c r="DP124" s="290"/>
      <c r="DQ124" s="290"/>
      <c r="DR124" s="290"/>
      <c r="DS124" s="290"/>
      <c r="DT124" s="290"/>
      <c r="DU124" s="290"/>
      <c r="DV124" s="290"/>
      <c r="DW124" s="290"/>
      <c r="DX124" s="290"/>
      <c r="DY124" s="290"/>
      <c r="DZ124" s="290"/>
      <c r="EA124" s="290"/>
      <c r="EB124" s="290"/>
      <c r="EC124" s="290"/>
      <c r="ED124" s="290"/>
      <c r="EE124" s="290"/>
      <c r="EF124" s="290"/>
      <c r="EG124" s="290"/>
      <c r="EH124" s="290"/>
      <c r="EI124" s="290"/>
      <c r="EJ124" s="290"/>
      <c r="EK124" s="290"/>
      <c r="EL124" s="290"/>
      <c r="EM124" s="290"/>
      <c r="EN124" s="290"/>
      <c r="EO124" s="290"/>
      <c r="EP124" s="290"/>
      <c r="EQ124" s="290"/>
      <c r="ER124" s="290"/>
      <c r="ES124" s="290"/>
      <c r="ET124" s="290"/>
      <c r="EU124" s="290"/>
      <c r="EV124" s="290"/>
      <c r="EW124" s="290"/>
      <c r="EX124" s="290"/>
      <c r="EY124" s="290"/>
      <c r="EZ124" s="290"/>
      <c r="FA124" s="290"/>
      <c r="FB124" s="290"/>
      <c r="FC124" s="290"/>
      <c r="FD124" s="290"/>
      <c r="FE124" s="290"/>
      <c r="FF124" s="290"/>
      <c r="FG124" s="290"/>
      <c r="FH124" s="290"/>
      <c r="FI124" s="290"/>
      <c r="FJ124" s="290"/>
      <c r="FK124" s="290"/>
      <c r="FL124" s="290"/>
      <c r="FM124" s="290"/>
      <c r="FN124" s="290"/>
      <c r="FO124" s="290"/>
      <c r="FP124" s="290"/>
      <c r="FQ124" s="290"/>
      <c r="FR124" s="290"/>
      <c r="FS124" s="290"/>
      <c r="FT124" s="290"/>
      <c r="FU124" s="290"/>
      <c r="FV124" s="290"/>
      <c r="FW124" s="290"/>
      <c r="FX124" s="290"/>
      <c r="FY124" s="290"/>
      <c r="FZ124" s="290"/>
      <c r="GA124" s="290"/>
      <c r="GB124" s="290"/>
      <c r="GC124" s="290"/>
      <c r="GD124" s="290"/>
      <c r="GE124" s="290"/>
      <c r="GF124" s="290"/>
      <c r="GG124" s="290"/>
      <c r="GH124" s="290"/>
      <c r="GI124" s="290"/>
      <c r="GJ124" s="290"/>
      <c r="GK124" s="290"/>
      <c r="GL124" s="290"/>
      <c r="GM124" s="290"/>
      <c r="GN124" s="290"/>
      <c r="GO124" s="290"/>
      <c r="GP124" s="290"/>
      <c r="GQ124" s="290"/>
      <c r="GR124" s="290"/>
      <c r="GS124" s="290"/>
      <c r="GT124" s="290"/>
      <c r="GU124" s="290"/>
      <c r="GV124" s="290"/>
      <c r="GW124" s="290"/>
    </row>
    <row r="125" spans="1:205" s="18" customFormat="1" ht="26.25" customHeight="1">
      <c r="A125" s="290"/>
      <c r="B125" s="88" t="s">
        <v>121</v>
      </c>
      <c r="C125" s="190"/>
      <c r="D125" s="40"/>
      <c r="E125" s="40">
        <v>25</v>
      </c>
      <c r="F125" s="190"/>
      <c r="G125" s="190"/>
      <c r="H125" s="190"/>
      <c r="I125" s="190"/>
      <c r="J125" s="190"/>
      <c r="K125" s="190"/>
      <c r="L125" s="190"/>
      <c r="M125" s="190"/>
      <c r="N125" s="190"/>
      <c r="O125" s="190"/>
      <c r="P125" s="191"/>
      <c r="Q125" s="191"/>
      <c r="R125" s="190"/>
      <c r="S125" s="190"/>
      <c r="T125" s="290"/>
      <c r="U125" s="290"/>
      <c r="V125" s="290"/>
      <c r="W125" s="290"/>
      <c r="X125" s="290"/>
      <c r="Y125" s="290"/>
      <c r="Z125" s="290"/>
      <c r="AA125" s="290"/>
      <c r="AB125" s="290"/>
      <c r="AC125" s="290"/>
      <c r="AD125" s="290"/>
      <c r="AE125" s="290"/>
      <c r="AF125" s="290"/>
      <c r="AG125" s="290"/>
      <c r="AH125" s="290"/>
      <c r="AI125" s="290"/>
      <c r="AJ125" s="290"/>
      <c r="AK125" s="290"/>
      <c r="AL125" s="290"/>
      <c r="AM125" s="290"/>
      <c r="AN125" s="290"/>
      <c r="AO125" s="290"/>
      <c r="AP125" s="290"/>
      <c r="AQ125" s="290"/>
      <c r="AR125" s="290"/>
      <c r="AS125" s="290"/>
      <c r="AT125" s="290"/>
      <c r="AU125" s="290"/>
      <c r="AV125" s="290"/>
      <c r="AW125" s="290"/>
      <c r="AX125" s="290"/>
      <c r="AY125" s="290"/>
      <c r="AZ125" s="290"/>
      <c r="BA125" s="290"/>
      <c r="BB125" s="290"/>
      <c r="BC125" s="290"/>
      <c r="BD125" s="290"/>
      <c r="BE125" s="290"/>
      <c r="BF125" s="290"/>
      <c r="BG125" s="290"/>
      <c r="BH125" s="290"/>
      <c r="BI125" s="290"/>
      <c r="BJ125" s="290"/>
      <c r="BK125" s="290"/>
      <c r="BL125" s="290"/>
      <c r="BM125" s="290"/>
      <c r="BN125" s="290"/>
      <c r="BO125" s="290"/>
      <c r="BP125" s="290"/>
      <c r="BQ125" s="290"/>
      <c r="BR125" s="290"/>
      <c r="BS125" s="290"/>
      <c r="BT125" s="290"/>
      <c r="BU125" s="290"/>
      <c r="BV125" s="290"/>
      <c r="BW125" s="290"/>
      <c r="BX125" s="290"/>
      <c r="BY125" s="290"/>
      <c r="BZ125" s="290"/>
      <c r="CA125" s="290"/>
      <c r="CB125" s="290"/>
      <c r="CC125" s="290"/>
      <c r="CD125" s="290"/>
      <c r="CE125" s="290"/>
      <c r="CF125" s="290"/>
      <c r="CG125" s="290"/>
      <c r="CH125" s="290"/>
      <c r="CI125" s="290"/>
      <c r="CJ125" s="290"/>
      <c r="CK125" s="290"/>
      <c r="CL125" s="290"/>
      <c r="CM125" s="290"/>
      <c r="CN125" s="290"/>
      <c r="CO125" s="290"/>
      <c r="CP125" s="290"/>
      <c r="CQ125" s="290"/>
      <c r="CR125" s="290"/>
      <c r="CS125" s="290"/>
      <c r="CT125" s="290"/>
      <c r="CU125" s="290"/>
      <c r="CV125" s="290"/>
      <c r="CW125" s="290"/>
      <c r="CX125" s="290"/>
      <c r="CY125" s="290"/>
      <c r="CZ125" s="290"/>
      <c r="DA125" s="290"/>
      <c r="DB125" s="290"/>
      <c r="DC125" s="290"/>
      <c r="DD125" s="290"/>
      <c r="DE125" s="290"/>
      <c r="DF125" s="290"/>
      <c r="DG125" s="290"/>
      <c r="DH125" s="290"/>
      <c r="DI125" s="290"/>
      <c r="DJ125" s="290"/>
      <c r="DK125" s="290"/>
      <c r="DL125" s="290"/>
      <c r="DM125" s="290"/>
      <c r="DN125" s="290"/>
      <c r="DO125" s="290"/>
      <c r="DP125" s="290"/>
      <c r="DQ125" s="290"/>
      <c r="DR125" s="290"/>
      <c r="DS125" s="290"/>
      <c r="DT125" s="290"/>
      <c r="DU125" s="290"/>
      <c r="DV125" s="290"/>
      <c r="DW125" s="290"/>
      <c r="DX125" s="290"/>
      <c r="DY125" s="290"/>
      <c r="DZ125" s="290"/>
      <c r="EA125" s="290"/>
      <c r="EB125" s="290"/>
      <c r="EC125" s="290"/>
      <c r="ED125" s="290"/>
      <c r="EE125" s="290"/>
      <c r="EF125" s="290"/>
      <c r="EG125" s="290"/>
      <c r="EH125" s="290"/>
      <c r="EI125" s="290"/>
      <c r="EJ125" s="290"/>
      <c r="EK125" s="290"/>
      <c r="EL125" s="290"/>
      <c r="EM125" s="290"/>
      <c r="EN125" s="290"/>
      <c r="EO125" s="290"/>
      <c r="EP125" s="290"/>
      <c r="EQ125" s="290"/>
      <c r="ER125" s="290"/>
      <c r="ES125" s="290"/>
      <c r="ET125" s="290"/>
      <c r="EU125" s="290"/>
      <c r="EV125" s="290"/>
      <c r="EW125" s="290"/>
      <c r="EX125" s="290"/>
      <c r="EY125" s="290"/>
      <c r="EZ125" s="290"/>
      <c r="FA125" s="290"/>
      <c r="FB125" s="290"/>
      <c r="FC125" s="290"/>
      <c r="FD125" s="290"/>
      <c r="FE125" s="290"/>
      <c r="FF125" s="290"/>
      <c r="FG125" s="290"/>
      <c r="FH125" s="290"/>
      <c r="FI125" s="290"/>
      <c r="FJ125" s="290"/>
      <c r="FK125" s="290"/>
      <c r="FL125" s="290"/>
      <c r="FM125" s="290"/>
      <c r="FN125" s="290"/>
      <c r="FO125" s="290"/>
      <c r="FP125" s="290"/>
      <c r="FQ125" s="290"/>
      <c r="FR125" s="290"/>
      <c r="FS125" s="290"/>
      <c r="FT125" s="290"/>
      <c r="FU125" s="290"/>
      <c r="FV125" s="290"/>
      <c r="FW125" s="290"/>
      <c r="FX125" s="290"/>
      <c r="FY125" s="290"/>
      <c r="FZ125" s="290"/>
      <c r="GA125" s="290"/>
      <c r="GB125" s="290"/>
      <c r="GC125" s="290"/>
      <c r="GD125" s="290"/>
      <c r="GE125" s="290"/>
      <c r="GF125" s="290"/>
      <c r="GG125" s="290"/>
      <c r="GH125" s="290"/>
      <c r="GI125" s="290"/>
      <c r="GJ125" s="290"/>
      <c r="GK125" s="290"/>
      <c r="GL125" s="290"/>
      <c r="GM125" s="290"/>
      <c r="GN125" s="290"/>
      <c r="GO125" s="290"/>
      <c r="GP125" s="290"/>
      <c r="GQ125" s="290"/>
      <c r="GR125" s="290"/>
      <c r="GS125" s="290"/>
      <c r="GT125" s="290"/>
      <c r="GU125" s="290"/>
      <c r="GV125" s="290"/>
      <c r="GW125" s="290"/>
    </row>
    <row r="126" spans="1:205" s="18" customFormat="1" ht="26.25" customHeight="1">
      <c r="A126" s="290"/>
      <c r="B126" s="88" t="s">
        <v>46</v>
      </c>
      <c r="C126" s="190"/>
      <c r="D126" s="40">
        <v>35</v>
      </c>
      <c r="E126" s="40">
        <v>30</v>
      </c>
      <c r="F126" s="190"/>
      <c r="G126" s="190"/>
      <c r="H126" s="190"/>
      <c r="I126" s="190"/>
      <c r="J126" s="190"/>
      <c r="K126" s="190"/>
      <c r="L126" s="190"/>
      <c r="M126" s="190"/>
      <c r="N126" s="190"/>
      <c r="O126" s="190"/>
      <c r="P126" s="191"/>
      <c r="Q126" s="191"/>
      <c r="R126" s="190"/>
      <c r="S126" s="190"/>
      <c r="T126" s="290"/>
      <c r="U126" s="290"/>
      <c r="V126" s="290"/>
      <c r="W126" s="290"/>
      <c r="X126" s="290"/>
      <c r="Y126" s="290"/>
      <c r="Z126" s="290"/>
      <c r="AA126" s="290"/>
      <c r="AB126" s="290"/>
      <c r="AC126" s="290"/>
      <c r="AD126" s="290"/>
      <c r="AE126" s="290"/>
      <c r="AF126" s="290"/>
      <c r="AG126" s="290"/>
      <c r="AH126" s="290"/>
      <c r="AI126" s="290"/>
      <c r="AJ126" s="290"/>
      <c r="AK126" s="290"/>
      <c r="AL126" s="290"/>
      <c r="AM126" s="290"/>
      <c r="AN126" s="290"/>
      <c r="AO126" s="290"/>
      <c r="AP126" s="290"/>
      <c r="AQ126" s="290"/>
      <c r="AR126" s="290"/>
      <c r="AS126" s="290"/>
      <c r="AT126" s="290"/>
      <c r="AU126" s="290"/>
      <c r="AV126" s="290"/>
      <c r="AW126" s="290"/>
      <c r="AX126" s="290"/>
      <c r="AY126" s="290"/>
      <c r="AZ126" s="290"/>
      <c r="BA126" s="290"/>
      <c r="BB126" s="290"/>
      <c r="BC126" s="290"/>
      <c r="BD126" s="290"/>
      <c r="BE126" s="290"/>
      <c r="BF126" s="290"/>
      <c r="BG126" s="290"/>
      <c r="BH126" s="290"/>
      <c r="BI126" s="290"/>
      <c r="BJ126" s="290"/>
      <c r="BK126" s="290"/>
      <c r="BL126" s="290"/>
      <c r="BM126" s="290"/>
      <c r="BN126" s="290"/>
      <c r="BO126" s="290"/>
      <c r="BP126" s="290"/>
      <c r="BQ126" s="290"/>
      <c r="BR126" s="290"/>
      <c r="BS126" s="290"/>
      <c r="BT126" s="290"/>
      <c r="BU126" s="290"/>
      <c r="BV126" s="290"/>
      <c r="BW126" s="290"/>
      <c r="BX126" s="290"/>
      <c r="BY126" s="290"/>
      <c r="BZ126" s="290"/>
      <c r="CA126" s="290"/>
      <c r="CB126" s="290"/>
      <c r="CC126" s="290"/>
      <c r="CD126" s="290"/>
      <c r="CE126" s="290"/>
      <c r="CF126" s="290"/>
      <c r="CG126" s="290"/>
      <c r="CH126" s="290"/>
      <c r="CI126" s="290"/>
      <c r="CJ126" s="290"/>
      <c r="CK126" s="290"/>
      <c r="CL126" s="290"/>
      <c r="CM126" s="290"/>
      <c r="CN126" s="290"/>
      <c r="CO126" s="290"/>
      <c r="CP126" s="290"/>
      <c r="CQ126" s="290"/>
      <c r="CR126" s="290"/>
      <c r="CS126" s="290"/>
      <c r="CT126" s="290"/>
      <c r="CU126" s="290"/>
      <c r="CV126" s="290"/>
      <c r="CW126" s="290"/>
      <c r="CX126" s="290"/>
      <c r="CY126" s="290"/>
      <c r="CZ126" s="290"/>
      <c r="DA126" s="290"/>
      <c r="DB126" s="290"/>
      <c r="DC126" s="290"/>
      <c r="DD126" s="290"/>
      <c r="DE126" s="290"/>
      <c r="DF126" s="290"/>
      <c r="DG126" s="290"/>
      <c r="DH126" s="290"/>
      <c r="DI126" s="290"/>
      <c r="DJ126" s="290"/>
      <c r="DK126" s="290"/>
      <c r="DL126" s="290"/>
      <c r="DM126" s="290"/>
      <c r="DN126" s="290"/>
      <c r="DO126" s="290"/>
      <c r="DP126" s="290"/>
      <c r="DQ126" s="290"/>
      <c r="DR126" s="290"/>
      <c r="DS126" s="290"/>
      <c r="DT126" s="290"/>
      <c r="DU126" s="290"/>
      <c r="DV126" s="290"/>
      <c r="DW126" s="290"/>
      <c r="DX126" s="290"/>
      <c r="DY126" s="290"/>
      <c r="DZ126" s="290"/>
      <c r="EA126" s="290"/>
      <c r="EB126" s="290"/>
      <c r="EC126" s="290"/>
      <c r="ED126" s="290"/>
      <c r="EE126" s="290"/>
      <c r="EF126" s="290"/>
      <c r="EG126" s="290"/>
      <c r="EH126" s="290"/>
      <c r="EI126" s="290"/>
      <c r="EJ126" s="290"/>
      <c r="EK126" s="290"/>
      <c r="EL126" s="290"/>
      <c r="EM126" s="290"/>
      <c r="EN126" s="290"/>
      <c r="EO126" s="290"/>
      <c r="EP126" s="290"/>
      <c r="EQ126" s="290"/>
      <c r="ER126" s="290"/>
      <c r="ES126" s="290"/>
      <c r="ET126" s="290"/>
      <c r="EU126" s="290"/>
      <c r="EV126" s="290"/>
      <c r="EW126" s="290"/>
      <c r="EX126" s="290"/>
      <c r="EY126" s="290"/>
      <c r="EZ126" s="290"/>
      <c r="FA126" s="290"/>
      <c r="FB126" s="290"/>
      <c r="FC126" s="290"/>
      <c r="FD126" s="290"/>
      <c r="FE126" s="290"/>
      <c r="FF126" s="290"/>
      <c r="FG126" s="290"/>
      <c r="FH126" s="290"/>
      <c r="FI126" s="290"/>
      <c r="FJ126" s="290"/>
      <c r="FK126" s="290"/>
      <c r="FL126" s="290"/>
      <c r="FM126" s="290"/>
      <c r="FN126" s="290"/>
      <c r="FO126" s="290"/>
      <c r="FP126" s="290"/>
      <c r="FQ126" s="290"/>
      <c r="FR126" s="290"/>
      <c r="FS126" s="290"/>
      <c r="FT126" s="290"/>
      <c r="FU126" s="290"/>
      <c r="FV126" s="290"/>
      <c r="FW126" s="290"/>
      <c r="FX126" s="290"/>
      <c r="FY126" s="290"/>
      <c r="FZ126" s="290"/>
      <c r="GA126" s="290"/>
      <c r="GB126" s="290"/>
      <c r="GC126" s="290"/>
      <c r="GD126" s="290"/>
      <c r="GE126" s="290"/>
      <c r="GF126" s="290"/>
      <c r="GG126" s="290"/>
      <c r="GH126" s="290"/>
      <c r="GI126" s="290"/>
      <c r="GJ126" s="290"/>
      <c r="GK126" s="290"/>
      <c r="GL126" s="290"/>
      <c r="GM126" s="290"/>
      <c r="GN126" s="290"/>
      <c r="GO126" s="290"/>
      <c r="GP126" s="290"/>
      <c r="GQ126" s="290"/>
      <c r="GR126" s="290"/>
      <c r="GS126" s="290"/>
      <c r="GT126" s="290"/>
      <c r="GU126" s="290"/>
      <c r="GV126" s="290"/>
      <c r="GW126" s="290"/>
    </row>
    <row r="127" spans="1:205" s="18" customFormat="1" ht="26.25" customHeight="1">
      <c r="A127" s="290"/>
      <c r="B127" s="88" t="s">
        <v>48</v>
      </c>
      <c r="C127" s="190"/>
      <c r="D127" s="40">
        <v>5</v>
      </c>
      <c r="E127" s="40">
        <v>5</v>
      </c>
      <c r="F127" s="190"/>
      <c r="G127" s="190"/>
      <c r="H127" s="190"/>
      <c r="I127" s="190"/>
      <c r="J127" s="190"/>
      <c r="K127" s="190"/>
      <c r="L127" s="190"/>
      <c r="M127" s="190"/>
      <c r="N127" s="190"/>
      <c r="O127" s="190"/>
      <c r="P127" s="191"/>
      <c r="Q127" s="191"/>
      <c r="R127" s="190"/>
      <c r="S127" s="190"/>
      <c r="T127" s="290"/>
      <c r="U127" s="290"/>
      <c r="V127" s="290"/>
      <c r="W127" s="290"/>
      <c r="X127" s="290"/>
      <c r="Y127" s="290"/>
      <c r="Z127" s="290"/>
      <c r="AA127" s="290"/>
      <c r="AB127" s="290"/>
      <c r="AC127" s="290"/>
      <c r="AD127" s="290"/>
      <c r="AE127" s="290"/>
      <c r="AF127" s="290"/>
      <c r="AG127" s="290"/>
      <c r="AH127" s="290"/>
      <c r="AI127" s="290"/>
      <c r="AJ127" s="290"/>
      <c r="AK127" s="290"/>
      <c r="AL127" s="290"/>
      <c r="AM127" s="290"/>
      <c r="AN127" s="290"/>
      <c r="AO127" s="290"/>
      <c r="AP127" s="290"/>
      <c r="AQ127" s="290"/>
      <c r="AR127" s="290"/>
      <c r="AS127" s="290"/>
      <c r="AT127" s="290"/>
      <c r="AU127" s="290"/>
      <c r="AV127" s="290"/>
      <c r="AW127" s="290"/>
      <c r="AX127" s="290"/>
      <c r="AY127" s="290"/>
      <c r="AZ127" s="290"/>
      <c r="BA127" s="290"/>
      <c r="BB127" s="290"/>
      <c r="BC127" s="290"/>
      <c r="BD127" s="290"/>
      <c r="BE127" s="290"/>
      <c r="BF127" s="290"/>
      <c r="BG127" s="290"/>
      <c r="BH127" s="290"/>
      <c r="BI127" s="290"/>
      <c r="BJ127" s="290"/>
      <c r="BK127" s="290"/>
      <c r="BL127" s="290"/>
      <c r="BM127" s="290"/>
      <c r="BN127" s="290"/>
      <c r="BO127" s="290"/>
      <c r="BP127" s="290"/>
      <c r="BQ127" s="290"/>
      <c r="BR127" s="290"/>
      <c r="BS127" s="290"/>
      <c r="BT127" s="290"/>
      <c r="BU127" s="290"/>
      <c r="BV127" s="290"/>
      <c r="BW127" s="290"/>
      <c r="BX127" s="290"/>
      <c r="BY127" s="290"/>
      <c r="BZ127" s="290"/>
      <c r="CA127" s="290"/>
      <c r="CB127" s="290"/>
      <c r="CC127" s="290"/>
      <c r="CD127" s="290"/>
      <c r="CE127" s="290"/>
      <c r="CF127" s="290"/>
      <c r="CG127" s="290"/>
      <c r="CH127" s="290"/>
      <c r="CI127" s="290"/>
      <c r="CJ127" s="290"/>
      <c r="CK127" s="290"/>
      <c r="CL127" s="290"/>
      <c r="CM127" s="290"/>
      <c r="CN127" s="290"/>
      <c r="CO127" s="290"/>
      <c r="CP127" s="290"/>
      <c r="CQ127" s="290"/>
      <c r="CR127" s="290"/>
      <c r="CS127" s="290"/>
      <c r="CT127" s="290"/>
      <c r="CU127" s="290"/>
      <c r="CV127" s="290"/>
      <c r="CW127" s="290"/>
      <c r="CX127" s="290"/>
      <c r="CY127" s="290"/>
      <c r="CZ127" s="290"/>
      <c r="DA127" s="290"/>
      <c r="DB127" s="290"/>
      <c r="DC127" s="290"/>
      <c r="DD127" s="290"/>
      <c r="DE127" s="290"/>
      <c r="DF127" s="290"/>
      <c r="DG127" s="290"/>
      <c r="DH127" s="290"/>
      <c r="DI127" s="290"/>
      <c r="DJ127" s="290"/>
      <c r="DK127" s="290"/>
      <c r="DL127" s="290"/>
      <c r="DM127" s="290"/>
      <c r="DN127" s="290"/>
      <c r="DO127" s="290"/>
      <c r="DP127" s="290"/>
      <c r="DQ127" s="290"/>
      <c r="DR127" s="290"/>
      <c r="DS127" s="290"/>
      <c r="DT127" s="290"/>
      <c r="DU127" s="290"/>
      <c r="DV127" s="290"/>
      <c r="DW127" s="290"/>
      <c r="DX127" s="290"/>
      <c r="DY127" s="290"/>
      <c r="DZ127" s="290"/>
      <c r="EA127" s="290"/>
      <c r="EB127" s="290"/>
      <c r="EC127" s="290"/>
      <c r="ED127" s="290"/>
      <c r="EE127" s="290"/>
      <c r="EF127" s="290"/>
      <c r="EG127" s="290"/>
      <c r="EH127" s="290"/>
      <c r="EI127" s="290"/>
      <c r="EJ127" s="290"/>
      <c r="EK127" s="290"/>
      <c r="EL127" s="290"/>
      <c r="EM127" s="290"/>
      <c r="EN127" s="290"/>
      <c r="EO127" s="290"/>
      <c r="EP127" s="290"/>
      <c r="EQ127" s="290"/>
      <c r="ER127" s="290"/>
      <c r="ES127" s="290"/>
      <c r="ET127" s="290"/>
      <c r="EU127" s="290"/>
      <c r="EV127" s="290"/>
      <c r="EW127" s="290"/>
      <c r="EX127" s="290"/>
      <c r="EY127" s="290"/>
      <c r="EZ127" s="290"/>
      <c r="FA127" s="290"/>
      <c r="FB127" s="290"/>
      <c r="FC127" s="290"/>
      <c r="FD127" s="290"/>
      <c r="FE127" s="290"/>
      <c r="FF127" s="290"/>
      <c r="FG127" s="290"/>
      <c r="FH127" s="290"/>
      <c r="FI127" s="290"/>
      <c r="FJ127" s="290"/>
      <c r="FK127" s="290"/>
      <c r="FL127" s="290"/>
      <c r="FM127" s="290"/>
      <c r="FN127" s="290"/>
      <c r="FO127" s="290"/>
      <c r="FP127" s="290"/>
      <c r="FQ127" s="290"/>
      <c r="FR127" s="290"/>
      <c r="FS127" s="290"/>
      <c r="FT127" s="290"/>
      <c r="FU127" s="290"/>
      <c r="FV127" s="290"/>
      <c r="FW127" s="290"/>
      <c r="FX127" s="290"/>
      <c r="FY127" s="290"/>
      <c r="FZ127" s="290"/>
      <c r="GA127" s="290"/>
      <c r="GB127" s="290"/>
      <c r="GC127" s="290"/>
      <c r="GD127" s="290"/>
      <c r="GE127" s="290"/>
      <c r="GF127" s="290"/>
      <c r="GG127" s="290"/>
      <c r="GH127" s="290"/>
      <c r="GI127" s="290"/>
      <c r="GJ127" s="290"/>
      <c r="GK127" s="290"/>
      <c r="GL127" s="290"/>
      <c r="GM127" s="290"/>
      <c r="GN127" s="290"/>
      <c r="GO127" s="290"/>
      <c r="GP127" s="290"/>
      <c r="GQ127" s="290"/>
      <c r="GR127" s="290"/>
      <c r="GS127" s="290"/>
      <c r="GT127" s="290"/>
      <c r="GU127" s="290"/>
      <c r="GV127" s="290"/>
      <c r="GW127" s="290"/>
    </row>
    <row r="128" spans="1:205" s="18" customFormat="1" ht="32.25" customHeight="1">
      <c r="A128" s="290"/>
      <c r="B128" s="196" t="s">
        <v>106</v>
      </c>
      <c r="C128" s="190"/>
      <c r="D128" s="40"/>
      <c r="E128" s="40">
        <v>15</v>
      </c>
      <c r="F128" s="190"/>
      <c r="G128" s="190"/>
      <c r="H128" s="190"/>
      <c r="I128" s="190"/>
      <c r="J128" s="190"/>
      <c r="K128" s="190"/>
      <c r="L128" s="190"/>
      <c r="M128" s="190"/>
      <c r="N128" s="190"/>
      <c r="O128" s="190"/>
      <c r="P128" s="191"/>
      <c r="Q128" s="191"/>
      <c r="R128" s="190"/>
      <c r="S128" s="190"/>
      <c r="T128" s="290"/>
      <c r="U128" s="290"/>
      <c r="V128" s="290"/>
      <c r="W128" s="290"/>
      <c r="X128" s="290"/>
      <c r="Y128" s="290"/>
      <c r="Z128" s="290"/>
      <c r="AA128" s="290"/>
      <c r="AB128" s="290"/>
      <c r="AC128" s="290"/>
      <c r="AD128" s="290"/>
      <c r="AE128" s="290"/>
      <c r="AF128" s="290"/>
      <c r="AG128" s="290"/>
      <c r="AH128" s="290"/>
      <c r="AI128" s="290"/>
      <c r="AJ128" s="290"/>
      <c r="AK128" s="290"/>
      <c r="AL128" s="290"/>
      <c r="AM128" s="290"/>
      <c r="AN128" s="290"/>
      <c r="AO128" s="290"/>
      <c r="AP128" s="290"/>
      <c r="AQ128" s="290"/>
      <c r="AR128" s="290"/>
      <c r="AS128" s="290"/>
      <c r="AT128" s="290"/>
      <c r="AU128" s="290"/>
      <c r="AV128" s="290"/>
      <c r="AW128" s="290"/>
      <c r="AX128" s="290"/>
      <c r="AY128" s="290"/>
      <c r="AZ128" s="290"/>
      <c r="BA128" s="290"/>
      <c r="BB128" s="290"/>
      <c r="BC128" s="290"/>
      <c r="BD128" s="290"/>
      <c r="BE128" s="290"/>
      <c r="BF128" s="290"/>
      <c r="BG128" s="290"/>
      <c r="BH128" s="290"/>
      <c r="BI128" s="290"/>
      <c r="BJ128" s="290"/>
      <c r="BK128" s="290"/>
      <c r="BL128" s="290"/>
      <c r="BM128" s="290"/>
      <c r="BN128" s="290"/>
      <c r="BO128" s="290"/>
      <c r="BP128" s="290"/>
      <c r="BQ128" s="290"/>
      <c r="BR128" s="290"/>
      <c r="BS128" s="290"/>
      <c r="BT128" s="290"/>
      <c r="BU128" s="290"/>
      <c r="BV128" s="290"/>
      <c r="BW128" s="290"/>
      <c r="BX128" s="290"/>
      <c r="BY128" s="290"/>
      <c r="BZ128" s="290"/>
      <c r="CA128" s="290"/>
      <c r="CB128" s="290"/>
      <c r="CC128" s="290"/>
      <c r="CD128" s="290"/>
      <c r="CE128" s="290"/>
      <c r="CF128" s="290"/>
      <c r="CG128" s="290"/>
      <c r="CH128" s="290"/>
      <c r="CI128" s="290"/>
      <c r="CJ128" s="290"/>
      <c r="CK128" s="290"/>
      <c r="CL128" s="290"/>
      <c r="CM128" s="290"/>
      <c r="CN128" s="290"/>
      <c r="CO128" s="290"/>
      <c r="CP128" s="290"/>
      <c r="CQ128" s="290"/>
      <c r="CR128" s="290"/>
      <c r="CS128" s="290"/>
      <c r="CT128" s="290"/>
      <c r="CU128" s="290"/>
      <c r="CV128" s="290"/>
      <c r="CW128" s="290"/>
      <c r="CX128" s="290"/>
      <c r="CY128" s="290"/>
      <c r="CZ128" s="290"/>
      <c r="DA128" s="290"/>
      <c r="DB128" s="290"/>
      <c r="DC128" s="290"/>
      <c r="DD128" s="290"/>
      <c r="DE128" s="290"/>
      <c r="DF128" s="290"/>
      <c r="DG128" s="290"/>
      <c r="DH128" s="290"/>
      <c r="DI128" s="290"/>
      <c r="DJ128" s="290"/>
      <c r="DK128" s="290"/>
      <c r="DL128" s="290"/>
      <c r="DM128" s="290"/>
      <c r="DN128" s="290"/>
      <c r="DO128" s="290"/>
      <c r="DP128" s="290"/>
      <c r="DQ128" s="290"/>
      <c r="DR128" s="290"/>
      <c r="DS128" s="290"/>
      <c r="DT128" s="290"/>
      <c r="DU128" s="290"/>
      <c r="DV128" s="290"/>
      <c r="DW128" s="290"/>
      <c r="DX128" s="290"/>
      <c r="DY128" s="290"/>
      <c r="DZ128" s="290"/>
      <c r="EA128" s="290"/>
      <c r="EB128" s="290"/>
      <c r="EC128" s="290"/>
      <c r="ED128" s="290"/>
      <c r="EE128" s="290"/>
      <c r="EF128" s="290"/>
      <c r="EG128" s="290"/>
      <c r="EH128" s="290"/>
      <c r="EI128" s="290"/>
      <c r="EJ128" s="290"/>
      <c r="EK128" s="290"/>
      <c r="EL128" s="290"/>
      <c r="EM128" s="290"/>
      <c r="EN128" s="290"/>
      <c r="EO128" s="290"/>
      <c r="EP128" s="290"/>
      <c r="EQ128" s="290"/>
      <c r="ER128" s="290"/>
      <c r="ES128" s="290"/>
      <c r="ET128" s="290"/>
      <c r="EU128" s="290"/>
      <c r="EV128" s="290"/>
      <c r="EW128" s="290"/>
      <c r="EX128" s="290"/>
      <c r="EY128" s="290"/>
      <c r="EZ128" s="290"/>
      <c r="FA128" s="290"/>
      <c r="FB128" s="290"/>
      <c r="FC128" s="290"/>
      <c r="FD128" s="290"/>
      <c r="FE128" s="290"/>
      <c r="FF128" s="290"/>
      <c r="FG128" s="290"/>
      <c r="FH128" s="290"/>
      <c r="FI128" s="290"/>
      <c r="FJ128" s="290"/>
      <c r="FK128" s="290"/>
      <c r="FL128" s="290"/>
      <c r="FM128" s="290"/>
      <c r="FN128" s="290"/>
      <c r="FO128" s="290"/>
      <c r="FP128" s="290"/>
      <c r="FQ128" s="290"/>
      <c r="FR128" s="290"/>
      <c r="FS128" s="290"/>
      <c r="FT128" s="290"/>
      <c r="FU128" s="290"/>
      <c r="FV128" s="290"/>
      <c r="FW128" s="290"/>
      <c r="FX128" s="290"/>
      <c r="FY128" s="290"/>
      <c r="FZ128" s="290"/>
      <c r="GA128" s="290"/>
      <c r="GB128" s="290"/>
      <c r="GC128" s="290"/>
      <c r="GD128" s="290"/>
      <c r="GE128" s="290"/>
      <c r="GF128" s="290"/>
      <c r="GG128" s="290"/>
      <c r="GH128" s="290"/>
      <c r="GI128" s="290"/>
      <c r="GJ128" s="290"/>
      <c r="GK128" s="290"/>
      <c r="GL128" s="290"/>
      <c r="GM128" s="290"/>
      <c r="GN128" s="290"/>
      <c r="GO128" s="290"/>
      <c r="GP128" s="290"/>
      <c r="GQ128" s="290"/>
      <c r="GR128" s="290"/>
      <c r="GS128" s="290"/>
      <c r="GT128" s="290"/>
      <c r="GU128" s="290"/>
      <c r="GV128" s="290"/>
      <c r="GW128" s="290"/>
    </row>
    <row r="129" spans="1:205" s="18" customFormat="1" ht="26.25" customHeight="1">
      <c r="A129" s="290"/>
      <c r="B129" s="88" t="s">
        <v>47</v>
      </c>
      <c r="C129" s="190"/>
      <c r="D129" s="40">
        <v>6.6</v>
      </c>
      <c r="E129" s="40">
        <v>6.6</v>
      </c>
      <c r="F129" s="190"/>
      <c r="G129" s="190"/>
      <c r="H129" s="190"/>
      <c r="I129" s="190"/>
      <c r="J129" s="190"/>
      <c r="K129" s="190"/>
      <c r="L129" s="190"/>
      <c r="M129" s="190"/>
      <c r="N129" s="190"/>
      <c r="O129" s="190"/>
      <c r="P129" s="191"/>
      <c r="Q129" s="191"/>
      <c r="R129" s="190"/>
      <c r="S129" s="190"/>
      <c r="T129" s="290"/>
      <c r="U129" s="290"/>
      <c r="V129" s="290"/>
      <c r="W129" s="290"/>
      <c r="X129" s="290"/>
      <c r="Y129" s="290"/>
      <c r="Z129" s="290"/>
      <c r="AA129" s="290"/>
      <c r="AB129" s="290"/>
      <c r="AC129" s="290"/>
      <c r="AD129" s="290"/>
      <c r="AE129" s="290"/>
      <c r="AF129" s="290"/>
      <c r="AG129" s="290"/>
      <c r="AH129" s="290"/>
      <c r="AI129" s="290"/>
      <c r="AJ129" s="290"/>
      <c r="AK129" s="290"/>
      <c r="AL129" s="290"/>
      <c r="AM129" s="290"/>
      <c r="AN129" s="290"/>
      <c r="AO129" s="290"/>
      <c r="AP129" s="290"/>
      <c r="AQ129" s="290"/>
      <c r="AR129" s="290"/>
      <c r="AS129" s="290"/>
      <c r="AT129" s="290"/>
      <c r="AU129" s="290"/>
      <c r="AV129" s="290"/>
      <c r="AW129" s="290"/>
      <c r="AX129" s="290"/>
      <c r="AY129" s="290"/>
      <c r="AZ129" s="290"/>
      <c r="BA129" s="290"/>
      <c r="BB129" s="290"/>
      <c r="BC129" s="290"/>
      <c r="BD129" s="290"/>
      <c r="BE129" s="290"/>
      <c r="BF129" s="290"/>
      <c r="BG129" s="290"/>
      <c r="BH129" s="290"/>
      <c r="BI129" s="290"/>
      <c r="BJ129" s="290"/>
      <c r="BK129" s="290"/>
      <c r="BL129" s="290"/>
      <c r="BM129" s="290"/>
      <c r="BN129" s="290"/>
      <c r="BO129" s="290"/>
      <c r="BP129" s="290"/>
      <c r="BQ129" s="290"/>
      <c r="BR129" s="290"/>
      <c r="BS129" s="290"/>
      <c r="BT129" s="290"/>
      <c r="BU129" s="290"/>
      <c r="BV129" s="290"/>
      <c r="BW129" s="290"/>
      <c r="BX129" s="290"/>
      <c r="BY129" s="290"/>
      <c r="BZ129" s="290"/>
      <c r="CA129" s="290"/>
      <c r="CB129" s="290"/>
      <c r="CC129" s="290"/>
      <c r="CD129" s="290"/>
      <c r="CE129" s="290"/>
      <c r="CF129" s="290"/>
      <c r="CG129" s="290"/>
      <c r="CH129" s="290"/>
      <c r="CI129" s="290"/>
      <c r="CJ129" s="290"/>
      <c r="CK129" s="290"/>
      <c r="CL129" s="290"/>
      <c r="CM129" s="290"/>
      <c r="CN129" s="290"/>
      <c r="CO129" s="290"/>
      <c r="CP129" s="290"/>
      <c r="CQ129" s="290"/>
      <c r="CR129" s="290"/>
      <c r="CS129" s="290"/>
      <c r="CT129" s="290"/>
      <c r="CU129" s="290"/>
      <c r="CV129" s="290"/>
      <c r="CW129" s="290"/>
      <c r="CX129" s="290"/>
      <c r="CY129" s="290"/>
      <c r="CZ129" s="290"/>
      <c r="DA129" s="290"/>
      <c r="DB129" s="290"/>
      <c r="DC129" s="290"/>
      <c r="DD129" s="290"/>
      <c r="DE129" s="290"/>
      <c r="DF129" s="290"/>
      <c r="DG129" s="290"/>
      <c r="DH129" s="290"/>
      <c r="DI129" s="290"/>
      <c r="DJ129" s="290"/>
      <c r="DK129" s="290"/>
      <c r="DL129" s="290"/>
      <c r="DM129" s="290"/>
      <c r="DN129" s="290"/>
      <c r="DO129" s="290"/>
      <c r="DP129" s="290"/>
      <c r="DQ129" s="290"/>
      <c r="DR129" s="290"/>
      <c r="DS129" s="290"/>
      <c r="DT129" s="290"/>
      <c r="DU129" s="290"/>
      <c r="DV129" s="290"/>
      <c r="DW129" s="290"/>
      <c r="DX129" s="290"/>
      <c r="DY129" s="290"/>
      <c r="DZ129" s="290"/>
      <c r="EA129" s="290"/>
      <c r="EB129" s="290"/>
      <c r="EC129" s="290"/>
      <c r="ED129" s="290"/>
      <c r="EE129" s="290"/>
      <c r="EF129" s="290"/>
      <c r="EG129" s="290"/>
      <c r="EH129" s="290"/>
      <c r="EI129" s="290"/>
      <c r="EJ129" s="290"/>
      <c r="EK129" s="290"/>
      <c r="EL129" s="290"/>
      <c r="EM129" s="290"/>
      <c r="EN129" s="290"/>
      <c r="EO129" s="290"/>
      <c r="EP129" s="290"/>
      <c r="EQ129" s="290"/>
      <c r="ER129" s="290"/>
      <c r="ES129" s="290"/>
      <c r="ET129" s="290"/>
      <c r="EU129" s="290"/>
      <c r="EV129" s="290"/>
      <c r="EW129" s="290"/>
      <c r="EX129" s="290"/>
      <c r="EY129" s="290"/>
      <c r="EZ129" s="290"/>
      <c r="FA129" s="290"/>
      <c r="FB129" s="290"/>
      <c r="FC129" s="290"/>
      <c r="FD129" s="290"/>
      <c r="FE129" s="290"/>
      <c r="FF129" s="290"/>
      <c r="FG129" s="290"/>
      <c r="FH129" s="290"/>
      <c r="FI129" s="290"/>
      <c r="FJ129" s="290"/>
      <c r="FK129" s="290"/>
      <c r="FL129" s="290"/>
      <c r="FM129" s="290"/>
      <c r="FN129" s="290"/>
      <c r="FO129" s="290"/>
      <c r="FP129" s="290"/>
      <c r="FQ129" s="290"/>
      <c r="FR129" s="290"/>
      <c r="FS129" s="290"/>
      <c r="FT129" s="290"/>
      <c r="FU129" s="290"/>
      <c r="FV129" s="290"/>
      <c r="FW129" s="290"/>
      <c r="FX129" s="290"/>
      <c r="FY129" s="290"/>
      <c r="FZ129" s="290"/>
      <c r="GA129" s="290"/>
      <c r="GB129" s="290"/>
      <c r="GC129" s="290"/>
      <c r="GD129" s="290"/>
      <c r="GE129" s="290"/>
      <c r="GF129" s="290"/>
      <c r="GG129" s="290"/>
      <c r="GH129" s="290"/>
      <c r="GI129" s="290"/>
      <c r="GJ129" s="290"/>
      <c r="GK129" s="290"/>
      <c r="GL129" s="290"/>
      <c r="GM129" s="290"/>
      <c r="GN129" s="290"/>
      <c r="GO129" s="290"/>
      <c r="GP129" s="290"/>
      <c r="GQ129" s="290"/>
      <c r="GR129" s="290"/>
      <c r="GS129" s="290"/>
      <c r="GT129" s="290"/>
      <c r="GU129" s="290"/>
      <c r="GV129" s="290"/>
      <c r="GW129" s="290"/>
    </row>
    <row r="130" spans="1:205" s="18" customFormat="1" ht="26.25" customHeight="1">
      <c r="A130" s="290"/>
      <c r="B130" s="88" t="s">
        <v>14</v>
      </c>
      <c r="C130" s="190"/>
      <c r="D130" s="40">
        <v>0.7</v>
      </c>
      <c r="E130" s="40">
        <v>0.7</v>
      </c>
      <c r="F130" s="190"/>
      <c r="G130" s="190"/>
      <c r="H130" s="190"/>
      <c r="I130" s="190"/>
      <c r="J130" s="190"/>
      <c r="K130" s="190"/>
      <c r="L130" s="190"/>
      <c r="M130" s="190"/>
      <c r="N130" s="190"/>
      <c r="O130" s="190"/>
      <c r="P130" s="191"/>
      <c r="Q130" s="191"/>
      <c r="R130" s="190"/>
      <c r="S130" s="190"/>
      <c r="T130" s="290"/>
      <c r="U130" s="290"/>
      <c r="V130" s="290"/>
      <c r="W130" s="290"/>
      <c r="X130" s="290"/>
      <c r="Y130" s="290"/>
      <c r="Z130" s="290"/>
      <c r="AA130" s="290"/>
      <c r="AB130" s="290"/>
      <c r="AC130" s="290"/>
      <c r="AD130" s="290"/>
      <c r="AE130" s="290"/>
      <c r="AF130" s="290"/>
      <c r="AG130" s="290"/>
      <c r="AH130" s="290"/>
      <c r="AI130" s="290"/>
      <c r="AJ130" s="290"/>
      <c r="AK130" s="290"/>
      <c r="AL130" s="290"/>
      <c r="AM130" s="290"/>
      <c r="AN130" s="290"/>
      <c r="AO130" s="290"/>
      <c r="AP130" s="290"/>
      <c r="AQ130" s="290"/>
      <c r="AR130" s="290"/>
      <c r="AS130" s="290"/>
      <c r="AT130" s="290"/>
      <c r="AU130" s="290"/>
      <c r="AV130" s="290"/>
      <c r="AW130" s="290"/>
      <c r="AX130" s="290"/>
      <c r="AY130" s="290"/>
      <c r="AZ130" s="290"/>
      <c r="BA130" s="290"/>
      <c r="BB130" s="290"/>
      <c r="BC130" s="290"/>
      <c r="BD130" s="290"/>
      <c r="BE130" s="290"/>
      <c r="BF130" s="290"/>
      <c r="BG130" s="290"/>
      <c r="BH130" s="290"/>
      <c r="BI130" s="290"/>
      <c r="BJ130" s="290"/>
      <c r="BK130" s="290"/>
      <c r="BL130" s="290"/>
      <c r="BM130" s="290"/>
      <c r="BN130" s="290"/>
      <c r="BO130" s="290"/>
      <c r="BP130" s="290"/>
      <c r="BQ130" s="290"/>
      <c r="BR130" s="290"/>
      <c r="BS130" s="290"/>
      <c r="BT130" s="290"/>
      <c r="BU130" s="290"/>
      <c r="BV130" s="290"/>
      <c r="BW130" s="290"/>
      <c r="BX130" s="290"/>
      <c r="BY130" s="290"/>
      <c r="BZ130" s="290"/>
      <c r="CA130" s="290"/>
      <c r="CB130" s="290"/>
      <c r="CC130" s="290"/>
      <c r="CD130" s="290"/>
      <c r="CE130" s="290"/>
      <c r="CF130" s="290"/>
      <c r="CG130" s="290"/>
      <c r="CH130" s="290"/>
      <c r="CI130" s="290"/>
      <c r="CJ130" s="290"/>
      <c r="CK130" s="290"/>
      <c r="CL130" s="290"/>
      <c r="CM130" s="290"/>
      <c r="CN130" s="290"/>
      <c r="CO130" s="290"/>
      <c r="CP130" s="290"/>
      <c r="CQ130" s="290"/>
      <c r="CR130" s="290"/>
      <c r="CS130" s="290"/>
      <c r="CT130" s="290"/>
      <c r="CU130" s="290"/>
      <c r="CV130" s="290"/>
      <c r="CW130" s="290"/>
      <c r="CX130" s="290"/>
      <c r="CY130" s="290"/>
      <c r="CZ130" s="290"/>
      <c r="DA130" s="290"/>
      <c r="DB130" s="290"/>
      <c r="DC130" s="290"/>
      <c r="DD130" s="290"/>
      <c r="DE130" s="290"/>
      <c r="DF130" s="290"/>
      <c r="DG130" s="290"/>
      <c r="DH130" s="290"/>
      <c r="DI130" s="290"/>
      <c r="DJ130" s="290"/>
      <c r="DK130" s="290"/>
      <c r="DL130" s="290"/>
      <c r="DM130" s="290"/>
      <c r="DN130" s="290"/>
      <c r="DO130" s="290"/>
      <c r="DP130" s="290"/>
      <c r="DQ130" s="290"/>
      <c r="DR130" s="290"/>
      <c r="DS130" s="290"/>
      <c r="DT130" s="290"/>
      <c r="DU130" s="290"/>
      <c r="DV130" s="290"/>
      <c r="DW130" s="290"/>
      <c r="DX130" s="290"/>
      <c r="DY130" s="290"/>
      <c r="DZ130" s="290"/>
      <c r="EA130" s="290"/>
      <c r="EB130" s="290"/>
      <c r="EC130" s="290"/>
      <c r="ED130" s="290"/>
      <c r="EE130" s="290"/>
      <c r="EF130" s="290"/>
      <c r="EG130" s="290"/>
      <c r="EH130" s="290"/>
      <c r="EI130" s="290"/>
      <c r="EJ130" s="290"/>
      <c r="EK130" s="290"/>
      <c r="EL130" s="290"/>
      <c r="EM130" s="290"/>
      <c r="EN130" s="290"/>
      <c r="EO130" s="290"/>
      <c r="EP130" s="290"/>
      <c r="EQ130" s="290"/>
      <c r="ER130" s="290"/>
      <c r="ES130" s="290"/>
      <c r="ET130" s="290"/>
      <c r="EU130" s="290"/>
      <c r="EV130" s="290"/>
      <c r="EW130" s="290"/>
      <c r="EX130" s="290"/>
      <c r="EY130" s="290"/>
      <c r="EZ130" s="290"/>
      <c r="FA130" s="290"/>
      <c r="FB130" s="290"/>
      <c r="FC130" s="290"/>
      <c r="FD130" s="290"/>
      <c r="FE130" s="290"/>
      <c r="FF130" s="290"/>
      <c r="FG130" s="290"/>
      <c r="FH130" s="290"/>
      <c r="FI130" s="290"/>
      <c r="FJ130" s="290"/>
      <c r="FK130" s="290"/>
      <c r="FL130" s="290"/>
      <c r="FM130" s="290"/>
      <c r="FN130" s="290"/>
      <c r="FO130" s="290"/>
      <c r="FP130" s="290"/>
      <c r="FQ130" s="290"/>
      <c r="FR130" s="290"/>
      <c r="FS130" s="290"/>
      <c r="FT130" s="290"/>
      <c r="FU130" s="290"/>
      <c r="FV130" s="290"/>
      <c r="FW130" s="290"/>
      <c r="FX130" s="290"/>
      <c r="FY130" s="290"/>
      <c r="FZ130" s="290"/>
      <c r="GA130" s="290"/>
      <c r="GB130" s="290"/>
      <c r="GC130" s="290"/>
      <c r="GD130" s="290"/>
      <c r="GE130" s="290"/>
      <c r="GF130" s="290"/>
      <c r="GG130" s="290"/>
      <c r="GH130" s="290"/>
      <c r="GI130" s="290"/>
      <c r="GJ130" s="290"/>
      <c r="GK130" s="290"/>
      <c r="GL130" s="290"/>
      <c r="GM130" s="290"/>
      <c r="GN130" s="290"/>
      <c r="GO130" s="290"/>
      <c r="GP130" s="290"/>
      <c r="GQ130" s="290"/>
      <c r="GR130" s="290"/>
      <c r="GS130" s="290"/>
      <c r="GT130" s="290"/>
      <c r="GU130" s="290"/>
      <c r="GV130" s="290"/>
      <c r="GW130" s="290"/>
    </row>
    <row r="131" spans="1:205" s="18" customFormat="1" ht="37.5" customHeight="1">
      <c r="A131" s="290"/>
      <c r="B131" s="88" t="s">
        <v>107</v>
      </c>
      <c r="C131" s="190"/>
      <c r="D131" s="40"/>
      <c r="E131" s="40">
        <v>118</v>
      </c>
      <c r="F131" s="190"/>
      <c r="G131" s="190"/>
      <c r="H131" s="190"/>
      <c r="I131" s="190"/>
      <c r="J131" s="190"/>
      <c r="K131" s="190"/>
      <c r="L131" s="190"/>
      <c r="M131" s="190"/>
      <c r="N131" s="190"/>
      <c r="O131" s="190"/>
      <c r="P131" s="191"/>
      <c r="Q131" s="191"/>
      <c r="R131" s="190"/>
      <c r="S131" s="190"/>
      <c r="T131" s="290"/>
      <c r="U131" s="290"/>
      <c r="V131" s="290"/>
      <c r="W131" s="290"/>
      <c r="X131" s="290"/>
      <c r="Y131" s="290"/>
      <c r="Z131" s="290"/>
      <c r="AA131" s="290"/>
      <c r="AB131" s="290"/>
      <c r="AC131" s="290"/>
      <c r="AD131" s="290"/>
      <c r="AE131" s="290"/>
      <c r="AF131" s="290"/>
      <c r="AG131" s="290"/>
      <c r="AH131" s="290"/>
      <c r="AI131" s="290"/>
      <c r="AJ131" s="290"/>
      <c r="AK131" s="290"/>
      <c r="AL131" s="290"/>
      <c r="AM131" s="290"/>
      <c r="AN131" s="290"/>
      <c r="AO131" s="290"/>
      <c r="AP131" s="290"/>
      <c r="AQ131" s="290"/>
      <c r="AR131" s="290"/>
      <c r="AS131" s="290"/>
      <c r="AT131" s="290"/>
      <c r="AU131" s="290"/>
      <c r="AV131" s="290"/>
      <c r="AW131" s="290"/>
      <c r="AX131" s="290"/>
      <c r="AY131" s="290"/>
      <c r="AZ131" s="290"/>
      <c r="BA131" s="290"/>
      <c r="BB131" s="290"/>
      <c r="BC131" s="290"/>
      <c r="BD131" s="290"/>
      <c r="BE131" s="290"/>
      <c r="BF131" s="290"/>
      <c r="BG131" s="290"/>
      <c r="BH131" s="290"/>
      <c r="BI131" s="290"/>
      <c r="BJ131" s="290"/>
      <c r="BK131" s="290"/>
      <c r="BL131" s="290"/>
      <c r="BM131" s="290"/>
      <c r="BN131" s="290"/>
      <c r="BO131" s="290"/>
      <c r="BP131" s="290"/>
      <c r="BQ131" s="290"/>
      <c r="BR131" s="290"/>
      <c r="BS131" s="290"/>
      <c r="BT131" s="290"/>
      <c r="BU131" s="290"/>
      <c r="BV131" s="290"/>
      <c r="BW131" s="290"/>
      <c r="BX131" s="290"/>
      <c r="BY131" s="290"/>
      <c r="BZ131" s="290"/>
      <c r="CA131" s="290"/>
      <c r="CB131" s="290"/>
      <c r="CC131" s="290"/>
      <c r="CD131" s="290"/>
      <c r="CE131" s="290"/>
      <c r="CF131" s="290"/>
      <c r="CG131" s="290"/>
      <c r="CH131" s="290"/>
      <c r="CI131" s="290"/>
      <c r="CJ131" s="290"/>
      <c r="CK131" s="290"/>
      <c r="CL131" s="290"/>
      <c r="CM131" s="290"/>
      <c r="CN131" s="290"/>
      <c r="CO131" s="290"/>
      <c r="CP131" s="290"/>
      <c r="CQ131" s="290"/>
      <c r="CR131" s="290"/>
      <c r="CS131" s="290"/>
      <c r="CT131" s="290"/>
      <c r="CU131" s="290"/>
      <c r="CV131" s="290"/>
      <c r="CW131" s="290"/>
      <c r="CX131" s="290"/>
      <c r="CY131" s="290"/>
      <c r="CZ131" s="290"/>
      <c r="DA131" s="290"/>
      <c r="DB131" s="290"/>
      <c r="DC131" s="290"/>
      <c r="DD131" s="290"/>
      <c r="DE131" s="290"/>
      <c r="DF131" s="290"/>
      <c r="DG131" s="290"/>
      <c r="DH131" s="290"/>
      <c r="DI131" s="290"/>
      <c r="DJ131" s="290"/>
      <c r="DK131" s="290"/>
      <c r="DL131" s="290"/>
      <c r="DM131" s="290"/>
      <c r="DN131" s="290"/>
      <c r="DO131" s="290"/>
      <c r="DP131" s="290"/>
      <c r="DQ131" s="290"/>
      <c r="DR131" s="290"/>
      <c r="DS131" s="290"/>
      <c r="DT131" s="290"/>
      <c r="DU131" s="290"/>
      <c r="DV131" s="290"/>
      <c r="DW131" s="290"/>
      <c r="DX131" s="290"/>
      <c r="DY131" s="290"/>
      <c r="DZ131" s="290"/>
      <c r="EA131" s="290"/>
      <c r="EB131" s="290"/>
      <c r="EC131" s="290"/>
      <c r="ED131" s="290"/>
      <c r="EE131" s="290"/>
      <c r="EF131" s="290"/>
      <c r="EG131" s="290"/>
      <c r="EH131" s="290"/>
      <c r="EI131" s="290"/>
      <c r="EJ131" s="290"/>
      <c r="EK131" s="290"/>
      <c r="EL131" s="290"/>
      <c r="EM131" s="290"/>
      <c r="EN131" s="290"/>
      <c r="EO131" s="290"/>
      <c r="EP131" s="290"/>
      <c r="EQ131" s="290"/>
      <c r="ER131" s="290"/>
      <c r="ES131" s="290"/>
      <c r="ET131" s="290"/>
      <c r="EU131" s="290"/>
      <c r="EV131" s="290"/>
      <c r="EW131" s="290"/>
      <c r="EX131" s="290"/>
      <c r="EY131" s="290"/>
      <c r="EZ131" s="290"/>
      <c r="FA131" s="290"/>
      <c r="FB131" s="290"/>
      <c r="FC131" s="290"/>
      <c r="FD131" s="290"/>
      <c r="FE131" s="290"/>
      <c r="FF131" s="290"/>
      <c r="FG131" s="290"/>
      <c r="FH131" s="290"/>
      <c r="FI131" s="290"/>
      <c r="FJ131" s="290"/>
      <c r="FK131" s="290"/>
      <c r="FL131" s="290"/>
      <c r="FM131" s="290"/>
      <c r="FN131" s="290"/>
      <c r="FO131" s="290"/>
      <c r="FP131" s="290"/>
      <c r="FQ131" s="290"/>
      <c r="FR131" s="290"/>
      <c r="FS131" s="290"/>
      <c r="FT131" s="290"/>
      <c r="FU131" s="290"/>
      <c r="FV131" s="290"/>
      <c r="FW131" s="290"/>
      <c r="FX131" s="290"/>
      <c r="FY131" s="290"/>
      <c r="FZ131" s="290"/>
      <c r="GA131" s="290"/>
      <c r="GB131" s="290"/>
      <c r="GC131" s="290"/>
      <c r="GD131" s="290"/>
      <c r="GE131" s="290"/>
      <c r="GF131" s="290"/>
      <c r="GG131" s="290"/>
      <c r="GH131" s="290"/>
      <c r="GI131" s="290"/>
      <c r="GJ131" s="290"/>
      <c r="GK131" s="290"/>
      <c r="GL131" s="290"/>
      <c r="GM131" s="290"/>
      <c r="GN131" s="290"/>
      <c r="GO131" s="290"/>
      <c r="GP131" s="290"/>
      <c r="GQ131" s="290"/>
      <c r="GR131" s="290"/>
      <c r="GS131" s="290"/>
      <c r="GT131" s="290"/>
      <c r="GU131" s="290"/>
      <c r="GV131" s="290"/>
      <c r="GW131" s="290"/>
    </row>
    <row r="132" spans="1:205" s="18" customFormat="1" ht="42" customHeight="1">
      <c r="A132" s="290"/>
      <c r="B132" s="88" t="s">
        <v>108</v>
      </c>
      <c r="C132" s="190"/>
      <c r="D132" s="40"/>
      <c r="E132" s="40">
        <v>100</v>
      </c>
      <c r="F132" s="190"/>
      <c r="G132" s="190"/>
      <c r="H132" s="190"/>
      <c r="I132" s="190"/>
      <c r="J132" s="190"/>
      <c r="K132" s="190"/>
      <c r="L132" s="190"/>
      <c r="M132" s="190"/>
      <c r="N132" s="190"/>
      <c r="O132" s="190"/>
      <c r="P132" s="191"/>
      <c r="Q132" s="191"/>
      <c r="R132" s="190"/>
      <c r="S132" s="190"/>
      <c r="T132" s="290"/>
      <c r="U132" s="290"/>
      <c r="V132" s="290"/>
      <c r="W132" s="290"/>
      <c r="X132" s="290"/>
      <c r="Y132" s="290"/>
      <c r="Z132" s="290"/>
      <c r="AA132" s="290"/>
      <c r="AB132" s="290"/>
      <c r="AC132" s="290"/>
      <c r="AD132" s="290"/>
      <c r="AE132" s="290"/>
      <c r="AF132" s="290"/>
      <c r="AG132" s="290"/>
      <c r="AH132" s="290"/>
      <c r="AI132" s="290"/>
      <c r="AJ132" s="290"/>
      <c r="AK132" s="290"/>
      <c r="AL132" s="290"/>
      <c r="AM132" s="290"/>
      <c r="AN132" s="290"/>
      <c r="AO132" s="290"/>
      <c r="AP132" s="290"/>
      <c r="AQ132" s="290"/>
      <c r="AR132" s="290"/>
      <c r="AS132" s="290"/>
      <c r="AT132" s="290"/>
      <c r="AU132" s="290"/>
      <c r="AV132" s="290"/>
      <c r="AW132" s="290"/>
      <c r="AX132" s="290"/>
      <c r="AY132" s="290"/>
      <c r="AZ132" s="290"/>
      <c r="BA132" s="290"/>
      <c r="BB132" s="290"/>
      <c r="BC132" s="290"/>
      <c r="BD132" s="290"/>
      <c r="BE132" s="290"/>
      <c r="BF132" s="290"/>
      <c r="BG132" s="290"/>
      <c r="BH132" s="290"/>
      <c r="BI132" s="290"/>
      <c r="BJ132" s="290"/>
      <c r="BK132" s="290"/>
      <c r="BL132" s="290"/>
      <c r="BM132" s="290"/>
      <c r="BN132" s="290"/>
      <c r="BO132" s="290"/>
      <c r="BP132" s="290"/>
      <c r="BQ132" s="290"/>
      <c r="BR132" s="290"/>
      <c r="BS132" s="290"/>
      <c r="BT132" s="290"/>
      <c r="BU132" s="290"/>
      <c r="BV132" s="290"/>
      <c r="BW132" s="290"/>
      <c r="BX132" s="290"/>
      <c r="BY132" s="290"/>
      <c r="BZ132" s="290"/>
      <c r="CA132" s="290"/>
      <c r="CB132" s="290"/>
      <c r="CC132" s="290"/>
      <c r="CD132" s="290"/>
      <c r="CE132" s="290"/>
      <c r="CF132" s="290"/>
      <c r="CG132" s="290"/>
      <c r="CH132" s="290"/>
      <c r="CI132" s="290"/>
      <c r="CJ132" s="290"/>
      <c r="CK132" s="290"/>
      <c r="CL132" s="290"/>
      <c r="CM132" s="290"/>
      <c r="CN132" s="290"/>
      <c r="CO132" s="290"/>
      <c r="CP132" s="290"/>
      <c r="CQ132" s="290"/>
      <c r="CR132" s="290"/>
      <c r="CS132" s="290"/>
      <c r="CT132" s="290"/>
      <c r="CU132" s="290"/>
      <c r="CV132" s="290"/>
      <c r="CW132" s="290"/>
      <c r="CX132" s="290"/>
      <c r="CY132" s="290"/>
      <c r="CZ132" s="290"/>
      <c r="DA132" s="290"/>
      <c r="DB132" s="290"/>
      <c r="DC132" s="290"/>
      <c r="DD132" s="290"/>
      <c r="DE132" s="290"/>
      <c r="DF132" s="290"/>
      <c r="DG132" s="290"/>
      <c r="DH132" s="290"/>
      <c r="DI132" s="290"/>
      <c r="DJ132" s="290"/>
      <c r="DK132" s="290"/>
      <c r="DL132" s="290"/>
      <c r="DM132" s="290"/>
      <c r="DN132" s="290"/>
      <c r="DO132" s="290"/>
      <c r="DP132" s="290"/>
      <c r="DQ132" s="290"/>
      <c r="DR132" s="290"/>
      <c r="DS132" s="290"/>
      <c r="DT132" s="290"/>
      <c r="DU132" s="290"/>
      <c r="DV132" s="290"/>
      <c r="DW132" s="290"/>
      <c r="DX132" s="290"/>
      <c r="DY132" s="290"/>
      <c r="DZ132" s="290"/>
      <c r="EA132" s="290"/>
      <c r="EB132" s="290"/>
      <c r="EC132" s="290"/>
      <c r="ED132" s="290"/>
      <c r="EE132" s="290"/>
      <c r="EF132" s="290"/>
      <c r="EG132" s="290"/>
      <c r="EH132" s="290"/>
      <c r="EI132" s="290"/>
      <c r="EJ132" s="290"/>
      <c r="EK132" s="290"/>
      <c r="EL132" s="290"/>
      <c r="EM132" s="290"/>
      <c r="EN132" s="290"/>
      <c r="EO132" s="290"/>
      <c r="EP132" s="290"/>
      <c r="EQ132" s="290"/>
      <c r="ER132" s="290"/>
      <c r="ES132" s="290"/>
      <c r="ET132" s="290"/>
      <c r="EU132" s="290"/>
      <c r="EV132" s="290"/>
      <c r="EW132" s="290"/>
      <c r="EX132" s="290"/>
      <c r="EY132" s="290"/>
      <c r="EZ132" s="290"/>
      <c r="FA132" s="290"/>
      <c r="FB132" s="290"/>
      <c r="FC132" s="290"/>
      <c r="FD132" s="290"/>
      <c r="FE132" s="290"/>
      <c r="FF132" s="290"/>
      <c r="FG132" s="290"/>
      <c r="FH132" s="290"/>
      <c r="FI132" s="290"/>
      <c r="FJ132" s="290"/>
      <c r="FK132" s="290"/>
      <c r="FL132" s="290"/>
      <c r="FM132" s="290"/>
      <c r="FN132" s="290"/>
      <c r="FO132" s="290"/>
      <c r="FP132" s="290"/>
      <c r="FQ132" s="290"/>
      <c r="FR132" s="290"/>
      <c r="FS132" s="290"/>
      <c r="FT132" s="290"/>
      <c r="FU132" s="290"/>
      <c r="FV132" s="290"/>
      <c r="FW132" s="290"/>
      <c r="FX132" s="290"/>
      <c r="FY132" s="290"/>
      <c r="FZ132" s="290"/>
      <c r="GA132" s="290"/>
      <c r="GB132" s="290"/>
      <c r="GC132" s="290"/>
      <c r="GD132" s="290"/>
      <c r="GE132" s="290"/>
      <c r="GF132" s="290"/>
      <c r="GG132" s="290"/>
      <c r="GH132" s="290"/>
      <c r="GI132" s="290"/>
      <c r="GJ132" s="290"/>
      <c r="GK132" s="290"/>
      <c r="GL132" s="290"/>
      <c r="GM132" s="290"/>
      <c r="GN132" s="290"/>
      <c r="GO132" s="290"/>
      <c r="GP132" s="290"/>
      <c r="GQ132" s="290"/>
      <c r="GR132" s="290"/>
      <c r="GS132" s="290"/>
      <c r="GT132" s="290"/>
      <c r="GU132" s="290"/>
      <c r="GV132" s="290"/>
      <c r="GW132" s="290"/>
    </row>
    <row r="133" spans="1:205" s="94" customFormat="1" ht="51.75" customHeight="1">
      <c r="A133" s="292"/>
      <c r="B133" s="97" t="s">
        <v>137</v>
      </c>
      <c r="C133" s="34">
        <v>100</v>
      </c>
      <c r="D133" s="34"/>
      <c r="E133" s="34"/>
      <c r="F133" s="197"/>
      <c r="G133" s="197"/>
      <c r="H133" s="197"/>
      <c r="I133" s="197"/>
      <c r="J133" s="197"/>
      <c r="K133" s="197">
        <f>SUM(K134:K135)</f>
        <v>45.187200000000004</v>
      </c>
      <c r="L133" s="197"/>
      <c r="M133" s="197"/>
      <c r="N133" s="197"/>
      <c r="O133" s="197"/>
      <c r="P133" s="198"/>
      <c r="Q133" s="198"/>
      <c r="R133" s="197"/>
      <c r="S133" s="197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  <c r="EO133" s="292"/>
      <c r="EP133" s="292"/>
      <c r="EQ133" s="292"/>
      <c r="ER133" s="292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2"/>
      <c r="FI133" s="292"/>
      <c r="FJ133" s="292"/>
      <c r="FK133" s="292"/>
      <c r="FL133" s="292"/>
      <c r="FM133" s="292"/>
      <c r="FN133" s="292"/>
      <c r="FO133" s="292"/>
      <c r="FP133" s="292"/>
      <c r="FQ133" s="292"/>
      <c r="FR133" s="292"/>
      <c r="FS133" s="292"/>
      <c r="FT133" s="292"/>
      <c r="FU133" s="292"/>
      <c r="FV133" s="292"/>
      <c r="FW133" s="292"/>
      <c r="FX133" s="292"/>
      <c r="FY133" s="292"/>
      <c r="FZ133" s="292"/>
      <c r="GA133" s="292"/>
      <c r="GB133" s="292"/>
      <c r="GC133" s="292"/>
      <c r="GD133" s="292"/>
      <c r="GE133" s="292"/>
      <c r="GF133" s="292"/>
      <c r="GG133" s="292"/>
      <c r="GH133" s="292"/>
      <c r="GI133" s="292"/>
      <c r="GJ133" s="292"/>
      <c r="GK133" s="292"/>
      <c r="GL133" s="292"/>
      <c r="GM133" s="292"/>
      <c r="GN133" s="292"/>
      <c r="GO133" s="292"/>
      <c r="GP133" s="292"/>
      <c r="GQ133" s="292"/>
      <c r="GR133" s="292"/>
      <c r="GS133" s="292"/>
      <c r="GT133" s="292"/>
      <c r="GU133" s="292"/>
      <c r="GV133" s="292"/>
      <c r="GW133" s="292"/>
    </row>
    <row r="134" spans="1:205" s="18" customFormat="1" ht="54.75" customHeight="1">
      <c r="A134" s="290"/>
      <c r="B134" s="108" t="s">
        <v>138</v>
      </c>
      <c r="C134" s="190"/>
      <c r="D134" s="40">
        <v>118</v>
      </c>
      <c r="E134" s="40">
        <v>118</v>
      </c>
      <c r="F134" s="190"/>
      <c r="G134" s="190"/>
      <c r="H134" s="190"/>
      <c r="I134" s="190"/>
      <c r="J134" s="190">
        <v>380</v>
      </c>
      <c r="K134" s="190">
        <f>J134*D134/1000</f>
        <v>44.84</v>
      </c>
      <c r="L134" s="190"/>
      <c r="M134" s="190"/>
      <c r="N134" s="190"/>
      <c r="O134" s="190"/>
      <c r="P134" s="191"/>
      <c r="Q134" s="191"/>
      <c r="R134" s="190"/>
      <c r="S134" s="190"/>
      <c r="T134" s="290"/>
      <c r="U134" s="290"/>
      <c r="V134" s="290"/>
      <c r="W134" s="290"/>
      <c r="X134" s="290"/>
      <c r="Y134" s="290"/>
      <c r="Z134" s="290"/>
      <c r="AA134" s="290"/>
      <c r="AB134" s="290"/>
      <c r="AC134" s="290"/>
      <c r="AD134" s="290"/>
      <c r="AE134" s="290"/>
      <c r="AF134" s="290"/>
      <c r="AG134" s="290"/>
      <c r="AH134" s="290"/>
      <c r="AI134" s="290"/>
      <c r="AJ134" s="290"/>
      <c r="AK134" s="290"/>
      <c r="AL134" s="290"/>
      <c r="AM134" s="290"/>
      <c r="AN134" s="290"/>
      <c r="AO134" s="290"/>
      <c r="AP134" s="290"/>
      <c r="AQ134" s="290"/>
      <c r="AR134" s="290"/>
      <c r="AS134" s="290"/>
      <c r="AT134" s="290"/>
      <c r="AU134" s="290"/>
      <c r="AV134" s="290"/>
      <c r="AW134" s="290"/>
      <c r="AX134" s="290"/>
      <c r="AY134" s="290"/>
      <c r="AZ134" s="290"/>
      <c r="BA134" s="290"/>
      <c r="BB134" s="290"/>
      <c r="BC134" s="290"/>
      <c r="BD134" s="290"/>
      <c r="BE134" s="290"/>
      <c r="BF134" s="290"/>
      <c r="BG134" s="290"/>
      <c r="BH134" s="290"/>
      <c r="BI134" s="290"/>
      <c r="BJ134" s="290"/>
      <c r="BK134" s="290"/>
      <c r="BL134" s="290"/>
      <c r="BM134" s="290"/>
      <c r="BN134" s="290"/>
      <c r="BO134" s="290"/>
      <c r="BP134" s="290"/>
      <c r="BQ134" s="290"/>
      <c r="BR134" s="290"/>
      <c r="BS134" s="290"/>
      <c r="BT134" s="290"/>
      <c r="BU134" s="290"/>
      <c r="BV134" s="290"/>
      <c r="BW134" s="290"/>
      <c r="BX134" s="290"/>
      <c r="BY134" s="290"/>
      <c r="BZ134" s="290"/>
      <c r="CA134" s="290"/>
      <c r="CB134" s="290"/>
      <c r="CC134" s="290"/>
      <c r="CD134" s="290"/>
      <c r="CE134" s="290"/>
      <c r="CF134" s="290"/>
      <c r="CG134" s="290"/>
      <c r="CH134" s="290"/>
      <c r="CI134" s="290"/>
      <c r="CJ134" s="290"/>
      <c r="CK134" s="290"/>
      <c r="CL134" s="290"/>
      <c r="CM134" s="290"/>
      <c r="CN134" s="290"/>
      <c r="CO134" s="290"/>
      <c r="CP134" s="290"/>
      <c r="CQ134" s="290"/>
      <c r="CR134" s="290"/>
      <c r="CS134" s="290"/>
      <c r="CT134" s="290"/>
      <c r="CU134" s="290"/>
      <c r="CV134" s="290"/>
      <c r="CW134" s="290"/>
      <c r="CX134" s="290"/>
      <c r="CY134" s="290"/>
      <c r="CZ134" s="290"/>
      <c r="DA134" s="290"/>
      <c r="DB134" s="290"/>
      <c r="DC134" s="290"/>
      <c r="DD134" s="290"/>
      <c r="DE134" s="290"/>
      <c r="DF134" s="290"/>
      <c r="DG134" s="290"/>
      <c r="DH134" s="290"/>
      <c r="DI134" s="290"/>
      <c r="DJ134" s="290"/>
      <c r="DK134" s="290"/>
      <c r="DL134" s="290"/>
      <c r="DM134" s="290"/>
      <c r="DN134" s="290"/>
      <c r="DO134" s="290"/>
      <c r="DP134" s="290"/>
      <c r="DQ134" s="290"/>
      <c r="DR134" s="290"/>
      <c r="DS134" s="290"/>
      <c r="DT134" s="290"/>
      <c r="DU134" s="290"/>
      <c r="DV134" s="290"/>
      <c r="DW134" s="290"/>
      <c r="DX134" s="290"/>
      <c r="DY134" s="290"/>
      <c r="DZ134" s="290"/>
      <c r="EA134" s="290"/>
      <c r="EB134" s="290"/>
      <c r="EC134" s="290"/>
      <c r="ED134" s="290"/>
      <c r="EE134" s="290"/>
      <c r="EF134" s="290"/>
      <c r="EG134" s="290"/>
      <c r="EH134" s="290"/>
      <c r="EI134" s="290"/>
      <c r="EJ134" s="290"/>
      <c r="EK134" s="290"/>
      <c r="EL134" s="290"/>
      <c r="EM134" s="290"/>
      <c r="EN134" s="290"/>
      <c r="EO134" s="290"/>
      <c r="EP134" s="290"/>
      <c r="EQ134" s="290"/>
      <c r="ER134" s="290"/>
      <c r="ES134" s="290"/>
      <c r="ET134" s="290"/>
      <c r="EU134" s="290"/>
      <c r="EV134" s="290"/>
      <c r="EW134" s="290"/>
      <c r="EX134" s="290"/>
      <c r="EY134" s="290"/>
      <c r="EZ134" s="290"/>
      <c r="FA134" s="290"/>
      <c r="FB134" s="290"/>
      <c r="FC134" s="290"/>
      <c r="FD134" s="290"/>
      <c r="FE134" s="290"/>
      <c r="FF134" s="290"/>
      <c r="FG134" s="290"/>
      <c r="FH134" s="290"/>
      <c r="FI134" s="290"/>
      <c r="FJ134" s="290"/>
      <c r="FK134" s="290"/>
      <c r="FL134" s="290"/>
      <c r="FM134" s="290"/>
      <c r="FN134" s="290"/>
      <c r="FO134" s="290"/>
      <c r="FP134" s="290"/>
      <c r="FQ134" s="290"/>
      <c r="FR134" s="290"/>
      <c r="FS134" s="290"/>
      <c r="FT134" s="290"/>
      <c r="FU134" s="290"/>
      <c r="FV134" s="290"/>
      <c r="FW134" s="290"/>
      <c r="FX134" s="290"/>
      <c r="FY134" s="290"/>
      <c r="FZ134" s="290"/>
      <c r="GA134" s="290"/>
      <c r="GB134" s="290"/>
      <c r="GC134" s="290"/>
      <c r="GD134" s="290"/>
      <c r="GE134" s="290"/>
      <c r="GF134" s="290"/>
      <c r="GG134" s="290"/>
      <c r="GH134" s="290"/>
      <c r="GI134" s="290"/>
      <c r="GJ134" s="290"/>
      <c r="GK134" s="290"/>
      <c r="GL134" s="290"/>
      <c r="GM134" s="290"/>
      <c r="GN134" s="290"/>
      <c r="GO134" s="290"/>
      <c r="GP134" s="290"/>
      <c r="GQ134" s="290"/>
      <c r="GR134" s="290"/>
      <c r="GS134" s="290"/>
      <c r="GT134" s="290"/>
      <c r="GU134" s="290"/>
      <c r="GV134" s="290"/>
      <c r="GW134" s="290"/>
    </row>
    <row r="135" spans="1:205" s="18" customFormat="1" ht="29.25" customHeight="1">
      <c r="A135" s="290"/>
      <c r="B135" s="108" t="s">
        <v>48</v>
      </c>
      <c r="C135" s="190"/>
      <c r="D135" s="40">
        <v>2</v>
      </c>
      <c r="E135" s="40">
        <v>2</v>
      </c>
      <c r="F135" s="190"/>
      <c r="G135" s="190"/>
      <c r="H135" s="190"/>
      <c r="I135" s="190"/>
      <c r="J135" s="190">
        <v>173.6</v>
      </c>
      <c r="K135" s="190">
        <f>J135*D135/1000</f>
        <v>0.3472</v>
      </c>
      <c r="L135" s="190"/>
      <c r="M135" s="190"/>
      <c r="N135" s="190"/>
      <c r="O135" s="190"/>
      <c r="P135" s="191"/>
      <c r="Q135" s="191"/>
      <c r="R135" s="190"/>
      <c r="S135" s="190"/>
      <c r="T135" s="290"/>
      <c r="U135" s="290"/>
      <c r="V135" s="290"/>
      <c r="W135" s="290"/>
      <c r="X135" s="290"/>
      <c r="Y135" s="290"/>
      <c r="Z135" s="290"/>
      <c r="AA135" s="290"/>
      <c r="AB135" s="290"/>
      <c r="AC135" s="290"/>
      <c r="AD135" s="290"/>
      <c r="AE135" s="290"/>
      <c r="AF135" s="290"/>
      <c r="AG135" s="290"/>
      <c r="AH135" s="290"/>
      <c r="AI135" s="290"/>
      <c r="AJ135" s="290"/>
      <c r="AK135" s="290"/>
      <c r="AL135" s="290"/>
      <c r="AM135" s="290"/>
      <c r="AN135" s="290"/>
      <c r="AO135" s="290"/>
      <c r="AP135" s="290"/>
      <c r="AQ135" s="290"/>
      <c r="AR135" s="290"/>
      <c r="AS135" s="290"/>
      <c r="AT135" s="290"/>
      <c r="AU135" s="290"/>
      <c r="AV135" s="290"/>
      <c r="AW135" s="290"/>
      <c r="AX135" s="290"/>
      <c r="AY135" s="290"/>
      <c r="AZ135" s="290"/>
      <c r="BA135" s="290"/>
      <c r="BB135" s="290"/>
      <c r="BC135" s="290"/>
      <c r="BD135" s="290"/>
      <c r="BE135" s="290"/>
      <c r="BF135" s="290"/>
      <c r="BG135" s="290"/>
      <c r="BH135" s="290"/>
      <c r="BI135" s="290"/>
      <c r="BJ135" s="290"/>
      <c r="BK135" s="290"/>
      <c r="BL135" s="290"/>
      <c r="BM135" s="290"/>
      <c r="BN135" s="290"/>
      <c r="BO135" s="290"/>
      <c r="BP135" s="290"/>
      <c r="BQ135" s="290"/>
      <c r="BR135" s="290"/>
      <c r="BS135" s="290"/>
      <c r="BT135" s="290"/>
      <c r="BU135" s="290"/>
      <c r="BV135" s="290"/>
      <c r="BW135" s="290"/>
      <c r="BX135" s="290"/>
      <c r="BY135" s="290"/>
      <c r="BZ135" s="290"/>
      <c r="CA135" s="290"/>
      <c r="CB135" s="290"/>
      <c r="CC135" s="290"/>
      <c r="CD135" s="290"/>
      <c r="CE135" s="290"/>
      <c r="CF135" s="290"/>
      <c r="CG135" s="290"/>
      <c r="CH135" s="290"/>
      <c r="CI135" s="290"/>
      <c r="CJ135" s="290"/>
      <c r="CK135" s="290"/>
      <c r="CL135" s="290"/>
      <c r="CM135" s="290"/>
      <c r="CN135" s="290"/>
      <c r="CO135" s="290"/>
      <c r="CP135" s="290"/>
      <c r="CQ135" s="290"/>
      <c r="CR135" s="290"/>
      <c r="CS135" s="290"/>
      <c r="CT135" s="290"/>
      <c r="CU135" s="290"/>
      <c r="CV135" s="290"/>
      <c r="CW135" s="290"/>
      <c r="CX135" s="290"/>
      <c r="CY135" s="290"/>
      <c r="CZ135" s="290"/>
      <c r="DA135" s="290"/>
      <c r="DB135" s="290"/>
      <c r="DC135" s="290"/>
      <c r="DD135" s="290"/>
      <c r="DE135" s="290"/>
      <c r="DF135" s="290"/>
      <c r="DG135" s="290"/>
      <c r="DH135" s="290"/>
      <c r="DI135" s="290"/>
      <c r="DJ135" s="290"/>
      <c r="DK135" s="290"/>
      <c r="DL135" s="290"/>
      <c r="DM135" s="290"/>
      <c r="DN135" s="290"/>
      <c r="DO135" s="290"/>
      <c r="DP135" s="290"/>
      <c r="DQ135" s="290"/>
      <c r="DR135" s="290"/>
      <c r="DS135" s="290"/>
      <c r="DT135" s="290"/>
      <c r="DU135" s="290"/>
      <c r="DV135" s="290"/>
      <c r="DW135" s="290"/>
      <c r="DX135" s="290"/>
      <c r="DY135" s="290"/>
      <c r="DZ135" s="290"/>
      <c r="EA135" s="290"/>
      <c r="EB135" s="290"/>
      <c r="EC135" s="290"/>
      <c r="ED135" s="290"/>
      <c r="EE135" s="290"/>
      <c r="EF135" s="290"/>
      <c r="EG135" s="290"/>
      <c r="EH135" s="290"/>
      <c r="EI135" s="290"/>
      <c r="EJ135" s="290"/>
      <c r="EK135" s="290"/>
      <c r="EL135" s="290"/>
      <c r="EM135" s="290"/>
      <c r="EN135" s="290"/>
      <c r="EO135" s="290"/>
      <c r="EP135" s="290"/>
      <c r="EQ135" s="290"/>
      <c r="ER135" s="290"/>
      <c r="ES135" s="290"/>
      <c r="ET135" s="290"/>
      <c r="EU135" s="290"/>
      <c r="EV135" s="290"/>
      <c r="EW135" s="290"/>
      <c r="EX135" s="290"/>
      <c r="EY135" s="290"/>
      <c r="EZ135" s="290"/>
      <c r="FA135" s="290"/>
      <c r="FB135" s="290"/>
      <c r="FC135" s="290"/>
      <c r="FD135" s="290"/>
      <c r="FE135" s="290"/>
      <c r="FF135" s="290"/>
      <c r="FG135" s="290"/>
      <c r="FH135" s="290"/>
      <c r="FI135" s="290"/>
      <c r="FJ135" s="290"/>
      <c r="FK135" s="290"/>
      <c r="FL135" s="290"/>
      <c r="FM135" s="290"/>
      <c r="FN135" s="290"/>
      <c r="FO135" s="290"/>
      <c r="FP135" s="290"/>
      <c r="FQ135" s="290"/>
      <c r="FR135" s="290"/>
      <c r="FS135" s="290"/>
      <c r="FT135" s="290"/>
      <c r="FU135" s="290"/>
      <c r="FV135" s="290"/>
      <c r="FW135" s="290"/>
      <c r="FX135" s="290"/>
      <c r="FY135" s="290"/>
      <c r="FZ135" s="290"/>
      <c r="GA135" s="290"/>
      <c r="GB135" s="290"/>
      <c r="GC135" s="290"/>
      <c r="GD135" s="290"/>
      <c r="GE135" s="290"/>
      <c r="GF135" s="290"/>
      <c r="GG135" s="290"/>
      <c r="GH135" s="290"/>
      <c r="GI135" s="290"/>
      <c r="GJ135" s="290"/>
      <c r="GK135" s="290"/>
      <c r="GL135" s="290"/>
      <c r="GM135" s="290"/>
      <c r="GN135" s="290"/>
      <c r="GO135" s="290"/>
      <c r="GP135" s="290"/>
      <c r="GQ135" s="290"/>
      <c r="GR135" s="290"/>
      <c r="GS135" s="290"/>
      <c r="GT135" s="290"/>
      <c r="GU135" s="290"/>
      <c r="GV135" s="290"/>
      <c r="GW135" s="290"/>
    </row>
    <row r="136" spans="1:205" s="49" customFormat="1" ht="50.25" customHeight="1">
      <c r="A136" s="293"/>
      <c r="B136" s="97" t="s">
        <v>117</v>
      </c>
      <c r="C136" s="34">
        <v>25</v>
      </c>
      <c r="D136" s="34"/>
      <c r="E136" s="34"/>
      <c r="F136" s="34">
        <v>0.75</v>
      </c>
      <c r="G136" s="34">
        <v>1.25</v>
      </c>
      <c r="H136" s="34">
        <v>2.8</v>
      </c>
      <c r="I136" s="78">
        <v>33.33</v>
      </c>
      <c r="J136" s="34"/>
      <c r="K136" s="34">
        <f>SUM(K137:K142)</f>
        <v>1.948521</v>
      </c>
      <c r="L136" s="34">
        <v>0.58</v>
      </c>
      <c r="M136" s="34">
        <v>0.02</v>
      </c>
      <c r="N136" s="34">
        <v>14.08</v>
      </c>
      <c r="O136" s="34">
        <v>0.1</v>
      </c>
      <c r="P136" s="74">
        <v>12.17</v>
      </c>
      <c r="Q136" s="74">
        <v>12.16</v>
      </c>
      <c r="R136" s="34">
        <v>4</v>
      </c>
      <c r="S136" s="34">
        <v>0.13</v>
      </c>
      <c r="T136" s="293"/>
      <c r="U136" s="293"/>
      <c r="V136" s="293"/>
      <c r="W136" s="293"/>
      <c r="X136" s="293"/>
      <c r="Y136" s="293"/>
      <c r="Z136" s="293"/>
      <c r="AA136" s="293"/>
      <c r="AB136" s="293"/>
      <c r="AC136" s="293"/>
      <c r="AD136" s="293"/>
      <c r="AE136" s="293"/>
      <c r="AF136" s="293"/>
      <c r="AG136" s="293"/>
      <c r="AH136" s="293"/>
      <c r="AI136" s="293"/>
      <c r="AJ136" s="293"/>
      <c r="AK136" s="293"/>
      <c r="AL136" s="293"/>
      <c r="AM136" s="293"/>
      <c r="AN136" s="293"/>
      <c r="AO136" s="293"/>
      <c r="AP136" s="293"/>
      <c r="AQ136" s="293"/>
      <c r="AR136" s="293"/>
      <c r="AS136" s="293"/>
      <c r="AT136" s="293"/>
      <c r="AU136" s="293"/>
      <c r="AV136" s="293"/>
      <c r="AW136" s="293"/>
      <c r="AX136" s="293"/>
      <c r="AY136" s="293"/>
      <c r="AZ136" s="293"/>
      <c r="BA136" s="293"/>
      <c r="BB136" s="293"/>
      <c r="BC136" s="293"/>
      <c r="BD136" s="293"/>
      <c r="BE136" s="293"/>
      <c r="BF136" s="293"/>
      <c r="BG136" s="293"/>
      <c r="BH136" s="293"/>
      <c r="BI136" s="293"/>
      <c r="BJ136" s="293"/>
      <c r="BK136" s="293"/>
      <c r="BL136" s="293"/>
      <c r="BM136" s="293"/>
      <c r="BN136" s="293"/>
      <c r="BO136" s="293"/>
      <c r="BP136" s="293"/>
      <c r="BQ136" s="293"/>
      <c r="BR136" s="293"/>
      <c r="BS136" s="293"/>
      <c r="BT136" s="293"/>
      <c r="BU136" s="293"/>
      <c r="BV136" s="293"/>
      <c r="BW136" s="293"/>
      <c r="BX136" s="293"/>
      <c r="BY136" s="293"/>
      <c r="BZ136" s="293"/>
      <c r="CA136" s="293"/>
      <c r="CB136" s="293"/>
      <c r="CC136" s="293"/>
      <c r="CD136" s="293"/>
      <c r="CE136" s="293"/>
      <c r="CF136" s="293"/>
      <c r="CG136" s="293"/>
      <c r="CH136" s="293"/>
      <c r="CI136" s="293"/>
      <c r="CJ136" s="293"/>
      <c r="CK136" s="293"/>
      <c r="CL136" s="293"/>
      <c r="CM136" s="293"/>
      <c r="CN136" s="293"/>
      <c r="CO136" s="293"/>
      <c r="CP136" s="293"/>
      <c r="CQ136" s="293"/>
      <c r="CR136" s="293"/>
      <c r="CS136" s="293"/>
      <c r="CT136" s="293"/>
      <c r="CU136" s="293"/>
      <c r="CV136" s="293"/>
      <c r="CW136" s="293"/>
      <c r="CX136" s="293"/>
      <c r="CY136" s="293"/>
      <c r="CZ136" s="293"/>
      <c r="DA136" s="293"/>
      <c r="DB136" s="293"/>
      <c r="DC136" s="293"/>
      <c r="DD136" s="293"/>
      <c r="DE136" s="293"/>
      <c r="DF136" s="293"/>
      <c r="DG136" s="293"/>
      <c r="DH136" s="293"/>
      <c r="DI136" s="293"/>
      <c r="DJ136" s="293"/>
      <c r="DK136" s="293"/>
      <c r="DL136" s="293"/>
      <c r="DM136" s="293"/>
      <c r="DN136" s="293"/>
      <c r="DO136" s="293"/>
      <c r="DP136" s="293"/>
      <c r="DQ136" s="293"/>
      <c r="DR136" s="293"/>
      <c r="DS136" s="293"/>
      <c r="DT136" s="293"/>
      <c r="DU136" s="293"/>
      <c r="DV136" s="293"/>
      <c r="DW136" s="293"/>
      <c r="DX136" s="293"/>
      <c r="DY136" s="293"/>
      <c r="DZ136" s="293"/>
      <c r="EA136" s="293"/>
      <c r="EB136" s="293"/>
      <c r="EC136" s="293"/>
      <c r="ED136" s="293"/>
      <c r="EE136" s="293"/>
      <c r="EF136" s="293"/>
      <c r="EG136" s="293"/>
      <c r="EH136" s="293"/>
      <c r="EI136" s="293"/>
      <c r="EJ136" s="293"/>
      <c r="EK136" s="293"/>
      <c r="EL136" s="293"/>
      <c r="EM136" s="293"/>
      <c r="EN136" s="293"/>
      <c r="EO136" s="293"/>
      <c r="EP136" s="293"/>
      <c r="EQ136" s="293"/>
      <c r="ER136" s="293"/>
      <c r="ES136" s="293"/>
      <c r="ET136" s="293"/>
      <c r="EU136" s="293"/>
      <c r="EV136" s="293"/>
      <c r="EW136" s="293"/>
      <c r="EX136" s="293"/>
      <c r="EY136" s="293"/>
      <c r="EZ136" s="293"/>
      <c r="FA136" s="293"/>
      <c r="FB136" s="293"/>
      <c r="FC136" s="293"/>
      <c r="FD136" s="293"/>
      <c r="FE136" s="293"/>
      <c r="FF136" s="293"/>
      <c r="FG136" s="293"/>
      <c r="FH136" s="293"/>
      <c r="FI136" s="293"/>
      <c r="FJ136" s="293"/>
      <c r="FK136" s="293"/>
      <c r="FL136" s="293"/>
      <c r="FM136" s="293"/>
      <c r="FN136" s="293"/>
      <c r="FO136" s="293"/>
      <c r="FP136" s="293"/>
      <c r="FQ136" s="293"/>
      <c r="FR136" s="293"/>
      <c r="FS136" s="293"/>
      <c r="FT136" s="293"/>
      <c r="FU136" s="293"/>
      <c r="FV136" s="293"/>
      <c r="FW136" s="293"/>
      <c r="FX136" s="293"/>
      <c r="FY136" s="293"/>
      <c r="FZ136" s="293"/>
      <c r="GA136" s="293"/>
      <c r="GB136" s="293"/>
      <c r="GC136" s="293"/>
      <c r="GD136" s="293"/>
      <c r="GE136" s="293"/>
      <c r="GF136" s="293"/>
      <c r="GG136" s="293"/>
      <c r="GH136" s="293"/>
      <c r="GI136" s="293"/>
      <c r="GJ136" s="293"/>
      <c r="GK136" s="293"/>
      <c r="GL136" s="293"/>
      <c r="GM136" s="293"/>
      <c r="GN136" s="293"/>
      <c r="GO136" s="293"/>
      <c r="GP136" s="293"/>
      <c r="GQ136" s="293"/>
      <c r="GR136" s="293"/>
      <c r="GS136" s="293"/>
      <c r="GT136" s="293"/>
      <c r="GU136" s="293"/>
      <c r="GV136" s="293"/>
      <c r="GW136" s="293"/>
    </row>
    <row r="137" spans="1:205" s="38" customFormat="1" ht="25.5" customHeight="1">
      <c r="A137" s="283"/>
      <c r="B137" s="199" t="s">
        <v>88</v>
      </c>
      <c r="C137" s="181"/>
      <c r="D137" s="73">
        <v>6.5</v>
      </c>
      <c r="E137" s="73">
        <v>6.5</v>
      </c>
      <c r="F137" s="181"/>
      <c r="G137" s="181"/>
      <c r="H137" s="181"/>
      <c r="I137" s="181"/>
      <c r="J137" s="181">
        <v>240.2</v>
      </c>
      <c r="K137" s="181">
        <f aca="true" t="shared" si="3" ref="K137:K142">J137*D137/1000</f>
        <v>1.5613</v>
      </c>
      <c r="L137" s="181"/>
      <c r="M137" s="181"/>
      <c r="N137" s="181"/>
      <c r="O137" s="181"/>
      <c r="P137" s="183"/>
      <c r="Q137" s="183"/>
      <c r="R137" s="181"/>
      <c r="S137" s="181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  <c r="CZ137" s="283"/>
      <c r="DA137" s="283"/>
      <c r="DB137" s="283"/>
      <c r="DC137" s="283"/>
      <c r="DD137" s="283"/>
      <c r="DE137" s="283"/>
      <c r="DF137" s="283"/>
      <c r="DG137" s="283"/>
      <c r="DH137" s="283"/>
      <c r="DI137" s="283"/>
      <c r="DJ137" s="283"/>
      <c r="DK137" s="283"/>
      <c r="DL137" s="283"/>
      <c r="DM137" s="283"/>
      <c r="DN137" s="283"/>
      <c r="DO137" s="283"/>
      <c r="DP137" s="283"/>
      <c r="DQ137" s="283"/>
      <c r="DR137" s="283"/>
      <c r="DS137" s="283"/>
      <c r="DT137" s="283"/>
      <c r="DU137" s="283"/>
      <c r="DV137" s="283"/>
      <c r="DW137" s="283"/>
      <c r="DX137" s="283"/>
      <c r="DY137" s="283"/>
      <c r="DZ137" s="283"/>
      <c r="EA137" s="283"/>
      <c r="EB137" s="283"/>
      <c r="EC137" s="283"/>
      <c r="ED137" s="283"/>
      <c r="EE137" s="283"/>
      <c r="EF137" s="283"/>
      <c r="EG137" s="283"/>
      <c r="EH137" s="283"/>
      <c r="EI137" s="283"/>
      <c r="EJ137" s="283"/>
      <c r="EK137" s="283"/>
      <c r="EL137" s="283"/>
      <c r="EM137" s="283"/>
      <c r="EN137" s="283"/>
      <c r="EO137" s="283"/>
      <c r="EP137" s="283"/>
      <c r="EQ137" s="283"/>
      <c r="ER137" s="283"/>
      <c r="ES137" s="283"/>
      <c r="ET137" s="283"/>
      <c r="EU137" s="283"/>
      <c r="EV137" s="283"/>
      <c r="EW137" s="283"/>
      <c r="EX137" s="283"/>
      <c r="EY137" s="283"/>
      <c r="EZ137" s="283"/>
      <c r="FA137" s="283"/>
      <c r="FB137" s="283"/>
      <c r="FC137" s="283"/>
      <c r="FD137" s="283"/>
      <c r="FE137" s="283"/>
      <c r="FF137" s="283"/>
      <c r="FG137" s="283"/>
      <c r="FH137" s="283"/>
      <c r="FI137" s="283"/>
      <c r="FJ137" s="283"/>
      <c r="FK137" s="283"/>
      <c r="FL137" s="283"/>
      <c r="FM137" s="283"/>
      <c r="FN137" s="283"/>
      <c r="FO137" s="283"/>
      <c r="FP137" s="283"/>
      <c r="FQ137" s="283"/>
      <c r="FR137" s="283"/>
      <c r="FS137" s="283"/>
      <c r="FT137" s="283"/>
      <c r="FU137" s="283"/>
      <c r="FV137" s="283"/>
      <c r="FW137" s="283"/>
      <c r="FX137" s="283"/>
      <c r="FY137" s="283"/>
      <c r="FZ137" s="283"/>
      <c r="GA137" s="283"/>
      <c r="GB137" s="283"/>
      <c r="GC137" s="283"/>
      <c r="GD137" s="283"/>
      <c r="GE137" s="283"/>
      <c r="GF137" s="283"/>
      <c r="GG137" s="283"/>
      <c r="GH137" s="283"/>
      <c r="GI137" s="283"/>
      <c r="GJ137" s="283"/>
      <c r="GK137" s="283"/>
      <c r="GL137" s="283"/>
      <c r="GM137" s="283"/>
      <c r="GN137" s="283"/>
      <c r="GO137" s="283"/>
      <c r="GP137" s="283"/>
      <c r="GQ137" s="283"/>
      <c r="GR137" s="283"/>
      <c r="GS137" s="283"/>
      <c r="GT137" s="283"/>
      <c r="GU137" s="283"/>
      <c r="GV137" s="283"/>
      <c r="GW137" s="283"/>
    </row>
    <row r="138" spans="1:205" s="38" customFormat="1" ht="33.75" customHeight="1">
      <c r="A138" s="283"/>
      <c r="B138" s="199" t="s">
        <v>47</v>
      </c>
      <c r="C138" s="181"/>
      <c r="D138" s="73">
        <v>1.9</v>
      </c>
      <c r="E138" s="73">
        <v>1.9</v>
      </c>
      <c r="F138" s="181"/>
      <c r="G138" s="181"/>
      <c r="H138" s="181"/>
      <c r="I138" s="181"/>
      <c r="J138" s="181">
        <v>39.19</v>
      </c>
      <c r="K138" s="181">
        <f t="shared" si="3"/>
        <v>0.074461</v>
      </c>
      <c r="L138" s="181"/>
      <c r="M138" s="181"/>
      <c r="N138" s="181"/>
      <c r="O138" s="181"/>
      <c r="P138" s="183"/>
      <c r="Q138" s="183"/>
      <c r="R138" s="181"/>
      <c r="S138" s="181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  <c r="CZ138" s="283"/>
      <c r="DA138" s="283"/>
      <c r="DB138" s="283"/>
      <c r="DC138" s="283"/>
      <c r="DD138" s="283"/>
      <c r="DE138" s="283"/>
      <c r="DF138" s="283"/>
      <c r="DG138" s="283"/>
      <c r="DH138" s="283"/>
      <c r="DI138" s="283"/>
      <c r="DJ138" s="283"/>
      <c r="DK138" s="283"/>
      <c r="DL138" s="283"/>
      <c r="DM138" s="283"/>
      <c r="DN138" s="283"/>
      <c r="DO138" s="283"/>
      <c r="DP138" s="283"/>
      <c r="DQ138" s="283"/>
      <c r="DR138" s="283"/>
      <c r="DS138" s="283"/>
      <c r="DT138" s="283"/>
      <c r="DU138" s="283"/>
      <c r="DV138" s="283"/>
      <c r="DW138" s="283"/>
      <c r="DX138" s="283"/>
      <c r="DY138" s="283"/>
      <c r="DZ138" s="283"/>
      <c r="EA138" s="283"/>
      <c r="EB138" s="283"/>
      <c r="EC138" s="283"/>
      <c r="ED138" s="283"/>
      <c r="EE138" s="283"/>
      <c r="EF138" s="283"/>
      <c r="EG138" s="283"/>
      <c r="EH138" s="283"/>
      <c r="EI138" s="283"/>
      <c r="EJ138" s="283"/>
      <c r="EK138" s="283"/>
      <c r="EL138" s="283"/>
      <c r="EM138" s="283"/>
      <c r="EN138" s="283"/>
      <c r="EO138" s="283"/>
      <c r="EP138" s="283"/>
      <c r="EQ138" s="283"/>
      <c r="ER138" s="283"/>
      <c r="ES138" s="283"/>
      <c r="ET138" s="283"/>
      <c r="EU138" s="283"/>
      <c r="EV138" s="283"/>
      <c r="EW138" s="283"/>
      <c r="EX138" s="283"/>
      <c r="EY138" s="283"/>
      <c r="EZ138" s="283"/>
      <c r="FA138" s="283"/>
      <c r="FB138" s="283"/>
      <c r="FC138" s="283"/>
      <c r="FD138" s="283"/>
      <c r="FE138" s="283"/>
      <c r="FF138" s="283"/>
      <c r="FG138" s="283"/>
      <c r="FH138" s="283"/>
      <c r="FI138" s="283"/>
      <c r="FJ138" s="283"/>
      <c r="FK138" s="283"/>
      <c r="FL138" s="283"/>
      <c r="FM138" s="283"/>
      <c r="FN138" s="283"/>
      <c r="FO138" s="283"/>
      <c r="FP138" s="283"/>
      <c r="FQ138" s="283"/>
      <c r="FR138" s="283"/>
      <c r="FS138" s="283"/>
      <c r="FT138" s="283"/>
      <c r="FU138" s="283"/>
      <c r="FV138" s="283"/>
      <c r="FW138" s="283"/>
      <c r="FX138" s="283"/>
      <c r="FY138" s="283"/>
      <c r="FZ138" s="283"/>
      <c r="GA138" s="283"/>
      <c r="GB138" s="283"/>
      <c r="GC138" s="283"/>
      <c r="GD138" s="283"/>
      <c r="GE138" s="283"/>
      <c r="GF138" s="283"/>
      <c r="GG138" s="283"/>
      <c r="GH138" s="283"/>
      <c r="GI138" s="283"/>
      <c r="GJ138" s="283"/>
      <c r="GK138" s="283"/>
      <c r="GL138" s="283"/>
      <c r="GM138" s="283"/>
      <c r="GN138" s="283"/>
      <c r="GO138" s="283"/>
      <c r="GP138" s="283"/>
      <c r="GQ138" s="283"/>
      <c r="GR138" s="283"/>
      <c r="GS138" s="283"/>
      <c r="GT138" s="283"/>
      <c r="GU138" s="283"/>
      <c r="GV138" s="283"/>
      <c r="GW138" s="283"/>
    </row>
    <row r="139" spans="1:205" s="38" customFormat="1" ht="29.25" customHeight="1">
      <c r="A139" s="283"/>
      <c r="B139" s="199" t="s">
        <v>45</v>
      </c>
      <c r="C139" s="181"/>
      <c r="D139" s="73">
        <v>19</v>
      </c>
      <c r="E139" s="73">
        <v>19</v>
      </c>
      <c r="F139" s="181"/>
      <c r="G139" s="181"/>
      <c r="H139" s="181"/>
      <c r="I139" s="181"/>
      <c r="J139" s="181"/>
      <c r="K139" s="181">
        <f t="shared" si="3"/>
        <v>0</v>
      </c>
      <c r="L139" s="181"/>
      <c r="M139" s="181"/>
      <c r="N139" s="181"/>
      <c r="O139" s="181"/>
      <c r="P139" s="183"/>
      <c r="Q139" s="183"/>
      <c r="R139" s="181"/>
      <c r="S139" s="181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  <c r="CZ139" s="283"/>
      <c r="DA139" s="283"/>
      <c r="DB139" s="283"/>
      <c r="DC139" s="283"/>
      <c r="DD139" s="283"/>
      <c r="DE139" s="283"/>
      <c r="DF139" s="283"/>
      <c r="DG139" s="283"/>
      <c r="DH139" s="283"/>
      <c r="DI139" s="283"/>
      <c r="DJ139" s="283"/>
      <c r="DK139" s="283"/>
      <c r="DL139" s="283"/>
      <c r="DM139" s="283"/>
      <c r="DN139" s="283"/>
      <c r="DO139" s="283"/>
      <c r="DP139" s="283"/>
      <c r="DQ139" s="283"/>
      <c r="DR139" s="283"/>
      <c r="DS139" s="283"/>
      <c r="DT139" s="283"/>
      <c r="DU139" s="283"/>
      <c r="DV139" s="283"/>
      <c r="DW139" s="283"/>
      <c r="DX139" s="283"/>
      <c r="DY139" s="283"/>
      <c r="DZ139" s="283"/>
      <c r="EA139" s="283"/>
      <c r="EB139" s="283"/>
      <c r="EC139" s="283"/>
      <c r="ED139" s="283"/>
      <c r="EE139" s="283"/>
      <c r="EF139" s="283"/>
      <c r="EG139" s="283"/>
      <c r="EH139" s="283"/>
      <c r="EI139" s="283"/>
      <c r="EJ139" s="283"/>
      <c r="EK139" s="283"/>
      <c r="EL139" s="283"/>
      <c r="EM139" s="283"/>
      <c r="EN139" s="283"/>
      <c r="EO139" s="283"/>
      <c r="EP139" s="283"/>
      <c r="EQ139" s="283"/>
      <c r="ER139" s="283"/>
      <c r="ES139" s="283"/>
      <c r="ET139" s="283"/>
      <c r="EU139" s="283"/>
      <c r="EV139" s="283"/>
      <c r="EW139" s="283"/>
      <c r="EX139" s="283"/>
      <c r="EY139" s="283"/>
      <c r="EZ139" s="283"/>
      <c r="FA139" s="283"/>
      <c r="FB139" s="283"/>
      <c r="FC139" s="283"/>
      <c r="FD139" s="283"/>
      <c r="FE139" s="283"/>
      <c r="FF139" s="283"/>
      <c r="FG139" s="283"/>
      <c r="FH139" s="283"/>
      <c r="FI139" s="283"/>
      <c r="FJ139" s="283"/>
      <c r="FK139" s="283"/>
      <c r="FL139" s="283"/>
      <c r="FM139" s="283"/>
      <c r="FN139" s="283"/>
      <c r="FO139" s="283"/>
      <c r="FP139" s="283"/>
      <c r="FQ139" s="283"/>
      <c r="FR139" s="283"/>
      <c r="FS139" s="283"/>
      <c r="FT139" s="283"/>
      <c r="FU139" s="283"/>
      <c r="FV139" s="283"/>
      <c r="FW139" s="283"/>
      <c r="FX139" s="283"/>
      <c r="FY139" s="283"/>
      <c r="FZ139" s="283"/>
      <c r="GA139" s="283"/>
      <c r="GB139" s="283"/>
      <c r="GC139" s="283"/>
      <c r="GD139" s="283"/>
      <c r="GE139" s="283"/>
      <c r="GF139" s="283"/>
      <c r="GG139" s="283"/>
      <c r="GH139" s="283"/>
      <c r="GI139" s="283"/>
      <c r="GJ139" s="283"/>
      <c r="GK139" s="283"/>
      <c r="GL139" s="283"/>
      <c r="GM139" s="283"/>
      <c r="GN139" s="283"/>
      <c r="GO139" s="283"/>
      <c r="GP139" s="283"/>
      <c r="GQ139" s="283"/>
      <c r="GR139" s="283"/>
      <c r="GS139" s="283"/>
      <c r="GT139" s="283"/>
      <c r="GU139" s="283"/>
      <c r="GV139" s="283"/>
      <c r="GW139" s="283"/>
    </row>
    <row r="140" spans="1:205" s="38" customFormat="1" ht="64.5" customHeight="1">
      <c r="A140" s="283"/>
      <c r="B140" s="200" t="s">
        <v>109</v>
      </c>
      <c r="C140" s="181"/>
      <c r="D140" s="73">
        <v>4</v>
      </c>
      <c r="E140" s="73">
        <v>4</v>
      </c>
      <c r="F140" s="181"/>
      <c r="G140" s="181"/>
      <c r="H140" s="181"/>
      <c r="I140" s="181"/>
      <c r="J140" s="181"/>
      <c r="K140" s="181">
        <f t="shared" si="3"/>
        <v>0</v>
      </c>
      <c r="L140" s="181"/>
      <c r="M140" s="181"/>
      <c r="N140" s="181"/>
      <c r="O140" s="181"/>
      <c r="P140" s="183"/>
      <c r="Q140" s="183"/>
      <c r="R140" s="181"/>
      <c r="S140" s="181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  <c r="CZ140" s="283"/>
      <c r="DA140" s="283"/>
      <c r="DB140" s="283"/>
      <c r="DC140" s="283"/>
      <c r="DD140" s="283"/>
      <c r="DE140" s="283"/>
      <c r="DF140" s="283"/>
      <c r="DG140" s="283"/>
      <c r="DH140" s="283"/>
      <c r="DI140" s="283"/>
      <c r="DJ140" s="283"/>
      <c r="DK140" s="283"/>
      <c r="DL140" s="283"/>
      <c r="DM140" s="283"/>
      <c r="DN140" s="283"/>
      <c r="DO140" s="283"/>
      <c r="DP140" s="283"/>
      <c r="DQ140" s="283"/>
      <c r="DR140" s="283"/>
      <c r="DS140" s="283"/>
      <c r="DT140" s="283"/>
      <c r="DU140" s="283"/>
      <c r="DV140" s="283"/>
      <c r="DW140" s="283"/>
      <c r="DX140" s="283"/>
      <c r="DY140" s="283"/>
      <c r="DZ140" s="283"/>
      <c r="EA140" s="283"/>
      <c r="EB140" s="283"/>
      <c r="EC140" s="283"/>
      <c r="ED140" s="283"/>
      <c r="EE140" s="283"/>
      <c r="EF140" s="283"/>
      <c r="EG140" s="283"/>
      <c r="EH140" s="283"/>
      <c r="EI140" s="283"/>
      <c r="EJ140" s="283"/>
      <c r="EK140" s="283"/>
      <c r="EL140" s="283"/>
      <c r="EM140" s="283"/>
      <c r="EN140" s="283"/>
      <c r="EO140" s="283"/>
      <c r="EP140" s="283"/>
      <c r="EQ140" s="283"/>
      <c r="ER140" s="283"/>
      <c r="ES140" s="283"/>
      <c r="ET140" s="283"/>
      <c r="EU140" s="283"/>
      <c r="EV140" s="283"/>
      <c r="EW140" s="283"/>
      <c r="EX140" s="283"/>
      <c r="EY140" s="283"/>
      <c r="EZ140" s="283"/>
      <c r="FA140" s="283"/>
      <c r="FB140" s="283"/>
      <c r="FC140" s="283"/>
      <c r="FD140" s="283"/>
      <c r="FE140" s="283"/>
      <c r="FF140" s="283"/>
      <c r="FG140" s="283"/>
      <c r="FH140" s="283"/>
      <c r="FI140" s="283"/>
      <c r="FJ140" s="283"/>
      <c r="FK140" s="283"/>
      <c r="FL140" s="283"/>
      <c r="FM140" s="283"/>
      <c r="FN140" s="283"/>
      <c r="FO140" s="283"/>
      <c r="FP140" s="283"/>
      <c r="FQ140" s="283"/>
      <c r="FR140" s="283"/>
      <c r="FS140" s="283"/>
      <c r="FT140" s="283"/>
      <c r="FU140" s="283"/>
      <c r="FV140" s="283"/>
      <c r="FW140" s="283"/>
      <c r="FX140" s="283"/>
      <c r="FY140" s="283"/>
      <c r="FZ140" s="283"/>
      <c r="GA140" s="283"/>
      <c r="GB140" s="283"/>
      <c r="GC140" s="283"/>
      <c r="GD140" s="283"/>
      <c r="GE140" s="283"/>
      <c r="GF140" s="283"/>
      <c r="GG140" s="283"/>
      <c r="GH140" s="283"/>
      <c r="GI140" s="283"/>
      <c r="GJ140" s="283"/>
      <c r="GK140" s="283"/>
      <c r="GL140" s="283"/>
      <c r="GM140" s="283"/>
      <c r="GN140" s="283"/>
      <c r="GO140" s="283"/>
      <c r="GP140" s="283"/>
      <c r="GQ140" s="283"/>
      <c r="GR140" s="283"/>
      <c r="GS140" s="283"/>
      <c r="GT140" s="283"/>
      <c r="GU140" s="283"/>
      <c r="GV140" s="283"/>
      <c r="GW140" s="283"/>
    </row>
    <row r="141" spans="1:205" s="38" customFormat="1" ht="49.5" customHeight="1">
      <c r="A141" s="283"/>
      <c r="B141" s="101" t="s">
        <v>23</v>
      </c>
      <c r="C141" s="181"/>
      <c r="D141" s="73">
        <v>1.6</v>
      </c>
      <c r="E141" s="73">
        <v>1.6</v>
      </c>
      <c r="F141" s="181"/>
      <c r="G141" s="181"/>
      <c r="H141" s="181"/>
      <c r="I141" s="181"/>
      <c r="J141" s="181">
        <v>193.6</v>
      </c>
      <c r="K141" s="181">
        <f t="shared" si="3"/>
        <v>0.30976</v>
      </c>
      <c r="L141" s="181"/>
      <c r="M141" s="181"/>
      <c r="N141" s="181"/>
      <c r="O141" s="181"/>
      <c r="P141" s="183"/>
      <c r="Q141" s="183"/>
      <c r="R141" s="181"/>
      <c r="S141" s="181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  <c r="CZ141" s="283"/>
      <c r="DA141" s="283"/>
      <c r="DB141" s="283"/>
      <c r="DC141" s="283"/>
      <c r="DD141" s="283"/>
      <c r="DE141" s="283"/>
      <c r="DF141" s="283"/>
      <c r="DG141" s="283"/>
      <c r="DH141" s="283"/>
      <c r="DI141" s="283"/>
      <c r="DJ141" s="283"/>
      <c r="DK141" s="283"/>
      <c r="DL141" s="283"/>
      <c r="DM141" s="283"/>
      <c r="DN141" s="283"/>
      <c r="DO141" s="283"/>
      <c r="DP141" s="283"/>
      <c r="DQ141" s="283"/>
      <c r="DR141" s="283"/>
      <c r="DS141" s="283"/>
      <c r="DT141" s="283"/>
      <c r="DU141" s="283"/>
      <c r="DV141" s="283"/>
      <c r="DW141" s="283"/>
      <c r="DX141" s="283"/>
      <c r="DY141" s="283"/>
      <c r="DZ141" s="283"/>
      <c r="EA141" s="283"/>
      <c r="EB141" s="283"/>
      <c r="EC141" s="283"/>
      <c r="ED141" s="283"/>
      <c r="EE141" s="283"/>
      <c r="EF141" s="283"/>
      <c r="EG141" s="283"/>
      <c r="EH141" s="283"/>
      <c r="EI141" s="283"/>
      <c r="EJ141" s="283"/>
      <c r="EK141" s="283"/>
      <c r="EL141" s="283"/>
      <c r="EM141" s="283"/>
      <c r="EN141" s="283"/>
      <c r="EO141" s="283"/>
      <c r="EP141" s="283"/>
      <c r="EQ141" s="283"/>
      <c r="ER141" s="283"/>
      <c r="ES141" s="283"/>
      <c r="ET141" s="283"/>
      <c r="EU141" s="283"/>
      <c r="EV141" s="283"/>
      <c r="EW141" s="283"/>
      <c r="EX141" s="283"/>
      <c r="EY141" s="283"/>
      <c r="EZ141" s="283"/>
      <c r="FA141" s="283"/>
      <c r="FB141" s="283"/>
      <c r="FC141" s="283"/>
      <c r="FD141" s="283"/>
      <c r="FE141" s="283"/>
      <c r="FF141" s="283"/>
      <c r="FG141" s="283"/>
      <c r="FH141" s="283"/>
      <c r="FI141" s="283"/>
      <c r="FJ141" s="283"/>
      <c r="FK141" s="283"/>
      <c r="FL141" s="283"/>
      <c r="FM141" s="283"/>
      <c r="FN141" s="283"/>
      <c r="FO141" s="283"/>
      <c r="FP141" s="283"/>
      <c r="FQ141" s="283"/>
      <c r="FR141" s="283"/>
      <c r="FS141" s="283"/>
      <c r="FT141" s="283"/>
      <c r="FU141" s="283"/>
      <c r="FV141" s="283"/>
      <c r="FW141" s="283"/>
      <c r="FX141" s="283"/>
      <c r="FY141" s="283"/>
      <c r="FZ141" s="283"/>
      <c r="GA141" s="283"/>
      <c r="GB141" s="283"/>
      <c r="GC141" s="283"/>
      <c r="GD141" s="283"/>
      <c r="GE141" s="283"/>
      <c r="GF141" s="283"/>
      <c r="GG141" s="283"/>
      <c r="GH141" s="283"/>
      <c r="GI141" s="283"/>
      <c r="GJ141" s="283"/>
      <c r="GK141" s="283"/>
      <c r="GL141" s="283"/>
      <c r="GM141" s="283"/>
      <c r="GN141" s="283"/>
      <c r="GO141" s="283"/>
      <c r="GP141" s="283"/>
      <c r="GQ141" s="283"/>
      <c r="GR141" s="283"/>
      <c r="GS141" s="283"/>
      <c r="GT141" s="283"/>
      <c r="GU141" s="283"/>
      <c r="GV141" s="283"/>
      <c r="GW141" s="283"/>
    </row>
    <row r="142" spans="1:205" s="38" customFormat="1" ht="36.75" customHeight="1">
      <c r="A142" s="283"/>
      <c r="B142" s="101" t="s">
        <v>14</v>
      </c>
      <c r="C142" s="181"/>
      <c r="D142" s="73">
        <v>0.25</v>
      </c>
      <c r="E142" s="73">
        <v>0.25</v>
      </c>
      <c r="F142" s="181"/>
      <c r="G142" s="181"/>
      <c r="H142" s="181"/>
      <c r="I142" s="181"/>
      <c r="J142" s="181">
        <v>12</v>
      </c>
      <c r="K142" s="181">
        <f t="shared" si="3"/>
        <v>0.003</v>
      </c>
      <c r="L142" s="181"/>
      <c r="M142" s="181"/>
      <c r="N142" s="181"/>
      <c r="O142" s="181"/>
      <c r="P142" s="183"/>
      <c r="Q142" s="183"/>
      <c r="R142" s="181"/>
      <c r="S142" s="181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  <c r="CZ142" s="283"/>
      <c r="DA142" s="283"/>
      <c r="DB142" s="283"/>
      <c r="DC142" s="283"/>
      <c r="DD142" s="283"/>
      <c r="DE142" s="283"/>
      <c r="DF142" s="283"/>
      <c r="DG142" s="283"/>
      <c r="DH142" s="283"/>
      <c r="DI142" s="283"/>
      <c r="DJ142" s="283"/>
      <c r="DK142" s="283"/>
      <c r="DL142" s="283"/>
      <c r="DM142" s="283"/>
      <c r="DN142" s="283"/>
      <c r="DO142" s="283"/>
      <c r="DP142" s="283"/>
      <c r="DQ142" s="283"/>
      <c r="DR142" s="283"/>
      <c r="DS142" s="283"/>
      <c r="DT142" s="283"/>
      <c r="DU142" s="283"/>
      <c r="DV142" s="283"/>
      <c r="DW142" s="283"/>
      <c r="DX142" s="283"/>
      <c r="DY142" s="283"/>
      <c r="DZ142" s="283"/>
      <c r="EA142" s="283"/>
      <c r="EB142" s="283"/>
      <c r="EC142" s="283"/>
      <c r="ED142" s="283"/>
      <c r="EE142" s="283"/>
      <c r="EF142" s="283"/>
      <c r="EG142" s="283"/>
      <c r="EH142" s="283"/>
      <c r="EI142" s="283"/>
      <c r="EJ142" s="283"/>
      <c r="EK142" s="283"/>
      <c r="EL142" s="283"/>
      <c r="EM142" s="283"/>
      <c r="EN142" s="283"/>
      <c r="EO142" s="283"/>
      <c r="EP142" s="283"/>
      <c r="EQ142" s="283"/>
      <c r="ER142" s="283"/>
      <c r="ES142" s="283"/>
      <c r="ET142" s="283"/>
      <c r="EU142" s="283"/>
      <c r="EV142" s="283"/>
      <c r="EW142" s="283"/>
      <c r="EX142" s="283"/>
      <c r="EY142" s="283"/>
      <c r="EZ142" s="283"/>
      <c r="FA142" s="283"/>
      <c r="FB142" s="283"/>
      <c r="FC142" s="283"/>
      <c r="FD142" s="283"/>
      <c r="FE142" s="283"/>
      <c r="FF142" s="283"/>
      <c r="FG142" s="283"/>
      <c r="FH142" s="283"/>
      <c r="FI142" s="283"/>
      <c r="FJ142" s="283"/>
      <c r="FK142" s="283"/>
      <c r="FL142" s="283"/>
      <c r="FM142" s="283"/>
      <c r="FN142" s="283"/>
      <c r="FO142" s="283"/>
      <c r="FP142" s="283"/>
      <c r="FQ142" s="283"/>
      <c r="FR142" s="283"/>
      <c r="FS142" s="283"/>
      <c r="FT142" s="283"/>
      <c r="FU142" s="283"/>
      <c r="FV142" s="283"/>
      <c r="FW142" s="283"/>
      <c r="FX142" s="283"/>
      <c r="FY142" s="283"/>
      <c r="FZ142" s="283"/>
      <c r="GA142" s="283"/>
      <c r="GB142" s="283"/>
      <c r="GC142" s="283"/>
      <c r="GD142" s="283"/>
      <c r="GE142" s="283"/>
      <c r="GF142" s="283"/>
      <c r="GG142" s="283"/>
      <c r="GH142" s="283"/>
      <c r="GI142" s="283"/>
      <c r="GJ142" s="283"/>
      <c r="GK142" s="283"/>
      <c r="GL142" s="283"/>
      <c r="GM142" s="283"/>
      <c r="GN142" s="283"/>
      <c r="GO142" s="283"/>
      <c r="GP142" s="283"/>
      <c r="GQ142" s="283"/>
      <c r="GR142" s="283"/>
      <c r="GS142" s="283"/>
      <c r="GT142" s="283"/>
      <c r="GU142" s="283"/>
      <c r="GV142" s="283"/>
      <c r="GW142" s="283"/>
    </row>
    <row r="143" spans="2:19" ht="31.5">
      <c r="B143" s="96" t="s">
        <v>238</v>
      </c>
      <c r="C143" s="32">
        <v>180</v>
      </c>
      <c r="D143" s="32"/>
      <c r="E143" s="32"/>
      <c r="F143" s="32">
        <v>6.5</v>
      </c>
      <c r="G143" s="32">
        <v>6.9</v>
      </c>
      <c r="H143" s="32">
        <v>36.5</v>
      </c>
      <c r="I143" s="32">
        <v>211</v>
      </c>
      <c r="J143" s="32"/>
      <c r="K143" s="32">
        <f>SUM(K144:K146)</f>
        <v>6.7081</v>
      </c>
      <c r="L143" s="33">
        <v>0</v>
      </c>
      <c r="M143" s="32">
        <v>0.07</v>
      </c>
      <c r="N143" s="47">
        <v>34</v>
      </c>
      <c r="O143" s="33">
        <v>0.1</v>
      </c>
      <c r="P143" s="74">
        <v>14.5</v>
      </c>
      <c r="Q143" s="47">
        <v>46.1</v>
      </c>
      <c r="R143" s="32">
        <v>9.7</v>
      </c>
      <c r="S143" s="32">
        <v>0.9</v>
      </c>
    </row>
    <row r="144" spans="2:19" ht="28.5" customHeight="1">
      <c r="B144" s="320" t="s">
        <v>97</v>
      </c>
      <c r="C144" s="305"/>
      <c r="D144" s="307">
        <v>63</v>
      </c>
      <c r="E144" s="307">
        <v>63</v>
      </c>
      <c r="F144" s="309"/>
      <c r="G144" s="309"/>
      <c r="H144" s="309"/>
      <c r="I144" s="309"/>
      <c r="J144" s="309">
        <v>54.7</v>
      </c>
      <c r="K144" s="309">
        <f>J144*D144/1000</f>
        <v>3.4461000000000004</v>
      </c>
      <c r="L144" s="309"/>
      <c r="M144" s="309"/>
      <c r="N144" s="309"/>
      <c r="O144" s="309"/>
      <c r="P144" s="321"/>
      <c r="Q144" s="321"/>
      <c r="R144" s="309"/>
      <c r="S144" s="309"/>
    </row>
    <row r="145" spans="2:19" ht="28.5" customHeight="1">
      <c r="B145" s="322" t="s">
        <v>49</v>
      </c>
      <c r="C145" s="305"/>
      <c r="D145" s="307">
        <v>5</v>
      </c>
      <c r="E145" s="307">
        <v>5</v>
      </c>
      <c r="F145" s="309"/>
      <c r="G145" s="309"/>
      <c r="H145" s="309"/>
      <c r="I145" s="309"/>
      <c r="J145" s="309">
        <v>650</v>
      </c>
      <c r="K145" s="309">
        <f>J145*D145/1000</f>
        <v>3.25</v>
      </c>
      <c r="L145" s="309"/>
      <c r="M145" s="309"/>
      <c r="N145" s="309"/>
      <c r="O145" s="309"/>
      <c r="P145" s="321"/>
      <c r="Q145" s="321"/>
      <c r="R145" s="309"/>
      <c r="S145" s="309"/>
    </row>
    <row r="146" spans="2:19" ht="28.5" customHeight="1">
      <c r="B146" s="310" t="s">
        <v>14</v>
      </c>
      <c r="C146" s="14"/>
      <c r="D146" s="25">
        <v>1</v>
      </c>
      <c r="E146" s="25">
        <v>1</v>
      </c>
      <c r="F146" s="13"/>
      <c r="G146" s="13"/>
      <c r="H146" s="13"/>
      <c r="I146" s="13"/>
      <c r="J146" s="13">
        <v>12</v>
      </c>
      <c r="K146" s="309">
        <f>J146*D146/1000</f>
        <v>0.012</v>
      </c>
      <c r="L146" s="13"/>
      <c r="M146" s="13"/>
      <c r="N146" s="13"/>
      <c r="O146" s="13"/>
      <c r="P146" s="311"/>
      <c r="Q146" s="311"/>
      <c r="R146" s="13"/>
      <c r="S146" s="13"/>
    </row>
    <row r="147" spans="2:19" ht="29.25">
      <c r="B147" s="349" t="s">
        <v>260</v>
      </c>
      <c r="C147" s="304">
        <v>100</v>
      </c>
      <c r="D147" s="304"/>
      <c r="E147" s="304"/>
      <c r="F147" s="350">
        <v>10.3</v>
      </c>
      <c r="G147" s="350">
        <v>8.1</v>
      </c>
      <c r="H147" s="350">
        <v>9.9</v>
      </c>
      <c r="I147" s="304">
        <v>147</v>
      </c>
      <c r="J147" s="304"/>
      <c r="K147" s="350"/>
      <c r="L147" s="350">
        <v>0.48</v>
      </c>
      <c r="M147" s="350">
        <v>0.113</v>
      </c>
      <c r="N147" s="304">
        <v>24.62</v>
      </c>
      <c r="O147" s="304">
        <v>1.09</v>
      </c>
      <c r="P147" s="304">
        <v>59.4</v>
      </c>
      <c r="Q147" s="304">
        <v>188</v>
      </c>
      <c r="R147" s="350">
        <v>23.9</v>
      </c>
      <c r="S147" s="304">
        <v>1.14</v>
      </c>
    </row>
    <row r="148" spans="2:19" ht="45.75" customHeight="1">
      <c r="B148" s="351" t="s">
        <v>20</v>
      </c>
      <c r="C148" s="323"/>
      <c r="D148" s="323">
        <v>194</v>
      </c>
      <c r="E148" s="323">
        <v>94</v>
      </c>
      <c r="F148" s="352"/>
      <c r="G148" s="352"/>
      <c r="H148" s="352"/>
      <c r="I148" s="323"/>
      <c r="J148" s="323"/>
      <c r="K148" s="352"/>
      <c r="L148" s="352"/>
      <c r="M148" s="352"/>
      <c r="N148" s="323"/>
      <c r="O148" s="323"/>
      <c r="P148" s="323"/>
      <c r="Q148" s="323"/>
      <c r="R148" s="352"/>
      <c r="S148" s="323"/>
    </row>
    <row r="149" spans="1:19" ht="33" customHeight="1">
      <c r="A149" s="355"/>
      <c r="B149" s="353" t="s">
        <v>36</v>
      </c>
      <c r="C149" s="305"/>
      <c r="D149" s="307">
        <v>101</v>
      </c>
      <c r="E149" s="307">
        <v>94</v>
      </c>
      <c r="F149" s="309"/>
      <c r="G149" s="309"/>
      <c r="H149" s="309"/>
      <c r="I149" s="309"/>
      <c r="J149" s="309"/>
      <c r="K149" s="309"/>
      <c r="L149" s="309"/>
      <c r="M149" s="309"/>
      <c r="N149" s="309"/>
      <c r="O149" s="309"/>
      <c r="P149" s="309"/>
      <c r="Q149" s="309"/>
      <c r="R149" s="309"/>
      <c r="S149" s="309"/>
    </row>
    <row r="150" spans="2:19" ht="21.75" customHeight="1">
      <c r="B150" s="320" t="s">
        <v>37</v>
      </c>
      <c r="C150" s="305"/>
      <c r="D150" s="307">
        <v>101</v>
      </c>
      <c r="E150" s="307">
        <v>94</v>
      </c>
      <c r="F150" s="309"/>
      <c r="G150" s="309"/>
      <c r="H150" s="309"/>
      <c r="I150" s="309"/>
      <c r="J150" s="309"/>
      <c r="K150" s="309"/>
      <c r="L150" s="309"/>
      <c r="M150" s="309"/>
      <c r="N150" s="309"/>
      <c r="O150" s="309"/>
      <c r="P150" s="309"/>
      <c r="Q150" s="309"/>
      <c r="R150" s="309"/>
      <c r="S150" s="309"/>
    </row>
    <row r="151" spans="2:19" ht="32.25" customHeight="1">
      <c r="B151" s="322" t="s">
        <v>38</v>
      </c>
      <c r="C151" s="305"/>
      <c r="D151" s="307">
        <v>100</v>
      </c>
      <c r="E151" s="307">
        <v>94</v>
      </c>
      <c r="F151" s="309"/>
      <c r="G151" s="309"/>
      <c r="H151" s="309"/>
      <c r="I151" s="309"/>
      <c r="J151" s="309"/>
      <c r="K151" s="309"/>
      <c r="L151" s="309"/>
      <c r="M151" s="309"/>
      <c r="N151" s="309"/>
      <c r="O151" s="309"/>
      <c r="P151" s="309"/>
      <c r="Q151" s="309"/>
      <c r="R151" s="309"/>
      <c r="S151" s="309"/>
    </row>
    <row r="152" spans="1:19" ht="29.25" customHeight="1">
      <c r="A152" s="355"/>
      <c r="B152" s="325" t="s">
        <v>133</v>
      </c>
      <c r="C152" s="305"/>
      <c r="D152" s="307">
        <v>99</v>
      </c>
      <c r="E152" s="307">
        <v>94</v>
      </c>
      <c r="F152" s="309"/>
      <c r="G152" s="309"/>
      <c r="H152" s="309"/>
      <c r="I152" s="309"/>
      <c r="J152" s="309"/>
      <c r="K152" s="308"/>
      <c r="L152" s="309"/>
      <c r="M152" s="309"/>
      <c r="N152" s="309"/>
      <c r="O152" s="309"/>
      <c r="P152" s="309"/>
      <c r="Q152" s="309"/>
      <c r="R152" s="309"/>
      <c r="S152" s="309"/>
    </row>
    <row r="153" spans="2:19" ht="21.75" customHeight="1">
      <c r="B153" s="320" t="s">
        <v>48</v>
      </c>
      <c r="C153" s="305"/>
      <c r="D153" s="307">
        <v>0.8</v>
      </c>
      <c r="E153" s="307">
        <v>0.8</v>
      </c>
      <c r="F153" s="309"/>
      <c r="G153" s="309"/>
      <c r="H153" s="309"/>
      <c r="I153" s="309"/>
      <c r="J153" s="309"/>
      <c r="K153" s="308"/>
      <c r="L153" s="309"/>
      <c r="M153" s="309"/>
      <c r="N153" s="309"/>
      <c r="O153" s="309"/>
      <c r="P153" s="309"/>
      <c r="Q153" s="309"/>
      <c r="R153" s="309"/>
      <c r="S153" s="309"/>
    </row>
    <row r="154" spans="2:19" ht="21.75" customHeight="1">
      <c r="B154" s="320" t="s">
        <v>49</v>
      </c>
      <c r="C154" s="305"/>
      <c r="D154" s="307">
        <v>2</v>
      </c>
      <c r="E154" s="307">
        <v>2</v>
      </c>
      <c r="F154" s="309"/>
      <c r="G154" s="309"/>
      <c r="H154" s="309"/>
      <c r="I154" s="309"/>
      <c r="J154" s="309"/>
      <c r="K154" s="308"/>
      <c r="L154" s="309"/>
      <c r="M154" s="309"/>
      <c r="N154" s="309"/>
      <c r="O154" s="309"/>
      <c r="P154" s="309"/>
      <c r="Q154" s="309"/>
      <c r="R154" s="309"/>
      <c r="S154" s="309"/>
    </row>
    <row r="155" spans="2:19" ht="21.75" customHeight="1">
      <c r="B155" s="320" t="s">
        <v>80</v>
      </c>
      <c r="C155" s="307"/>
      <c r="D155" s="307">
        <v>37.5</v>
      </c>
      <c r="E155" s="307">
        <v>37.5</v>
      </c>
      <c r="F155" s="309"/>
      <c r="G155" s="309"/>
      <c r="H155" s="309"/>
      <c r="I155" s="309"/>
      <c r="J155" s="309"/>
      <c r="K155" s="308"/>
      <c r="L155" s="309"/>
      <c r="M155" s="309"/>
      <c r="N155" s="309"/>
      <c r="O155" s="309"/>
      <c r="P155" s="309"/>
      <c r="Q155" s="309"/>
      <c r="R155" s="309"/>
      <c r="S155" s="309"/>
    </row>
    <row r="156" spans="2:19" ht="21.75" customHeight="1">
      <c r="B156" s="322" t="s">
        <v>47</v>
      </c>
      <c r="C156" s="307"/>
      <c r="D156" s="307">
        <v>5</v>
      </c>
      <c r="E156" s="307">
        <v>5</v>
      </c>
      <c r="F156" s="309"/>
      <c r="G156" s="309"/>
      <c r="H156" s="309"/>
      <c r="I156" s="309"/>
      <c r="J156" s="309"/>
      <c r="K156" s="308"/>
      <c r="L156" s="309"/>
      <c r="M156" s="309"/>
      <c r="N156" s="309"/>
      <c r="O156" s="309"/>
      <c r="P156" s="309"/>
      <c r="Q156" s="309"/>
      <c r="R156" s="309"/>
      <c r="S156" s="309"/>
    </row>
    <row r="157" spans="2:19" ht="21.75" customHeight="1">
      <c r="B157" s="322" t="s">
        <v>14</v>
      </c>
      <c r="C157" s="307"/>
      <c r="D157" s="307">
        <v>0.8</v>
      </c>
      <c r="E157" s="307">
        <v>0.8</v>
      </c>
      <c r="F157" s="309"/>
      <c r="G157" s="309"/>
      <c r="H157" s="309"/>
      <c r="I157" s="309"/>
      <c r="J157" s="309"/>
      <c r="K157" s="308"/>
      <c r="L157" s="309"/>
      <c r="M157" s="309"/>
      <c r="N157" s="309"/>
      <c r="O157" s="309"/>
      <c r="P157" s="309"/>
      <c r="Q157" s="309"/>
      <c r="R157" s="309"/>
      <c r="S157" s="309"/>
    </row>
    <row r="158" spans="2:19" s="4" customFormat="1" ht="19.5" customHeight="1">
      <c r="B158" s="99" t="s">
        <v>12</v>
      </c>
      <c r="C158" s="32" t="s">
        <v>261</v>
      </c>
      <c r="D158" s="43"/>
      <c r="E158" s="43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</row>
    <row r="159" spans="2:19" s="11" customFormat="1" ht="26.25" customHeight="1">
      <c r="B159" s="103" t="s">
        <v>2</v>
      </c>
      <c r="C159" s="23">
        <v>130</v>
      </c>
      <c r="D159" s="23"/>
      <c r="E159" s="23"/>
      <c r="F159" s="24">
        <v>2.6</v>
      </c>
      <c r="G159" s="24">
        <v>3.3</v>
      </c>
      <c r="H159" s="23">
        <v>16.7</v>
      </c>
      <c r="I159" s="23">
        <v>124</v>
      </c>
      <c r="J159" s="23"/>
      <c r="K159" s="23">
        <f>SUM(K170+K169+K164+K161)</f>
        <v>11.197099999999999</v>
      </c>
      <c r="L159" s="23">
        <v>1.9</v>
      </c>
      <c r="M159" s="23">
        <v>0.005</v>
      </c>
      <c r="N159" s="23">
        <v>4</v>
      </c>
      <c r="O159" s="24">
        <v>0.17</v>
      </c>
      <c r="P159" s="23">
        <v>30.9</v>
      </c>
      <c r="Q159" s="23">
        <v>67.3</v>
      </c>
      <c r="R159" s="23">
        <v>22.5</v>
      </c>
      <c r="S159" s="23">
        <v>0.76</v>
      </c>
    </row>
    <row r="160" spans="2:205" s="37" customFormat="1" ht="30.75" customHeight="1">
      <c r="B160" s="136" t="s">
        <v>76</v>
      </c>
      <c r="C160" s="26"/>
      <c r="D160" s="28">
        <v>148</v>
      </c>
      <c r="E160" s="28">
        <v>112</v>
      </c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</row>
    <row r="161" spans="2:205" s="37" customFormat="1" ht="30.75" customHeight="1">
      <c r="B161" s="136" t="s">
        <v>77</v>
      </c>
      <c r="C161" s="26"/>
      <c r="D161" s="28">
        <v>161</v>
      </c>
      <c r="E161" s="28">
        <v>112</v>
      </c>
      <c r="F161" s="29"/>
      <c r="G161" s="29"/>
      <c r="H161" s="29"/>
      <c r="I161" s="29"/>
      <c r="J161" s="29">
        <v>50.5</v>
      </c>
      <c r="K161" s="29">
        <f>J161*D161/1000</f>
        <v>8.1305</v>
      </c>
      <c r="L161" s="29"/>
      <c r="M161" s="29"/>
      <c r="N161" s="29"/>
      <c r="O161" s="29"/>
      <c r="P161" s="29"/>
      <c r="Q161" s="29"/>
      <c r="R161" s="29"/>
      <c r="S161" s="29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</row>
    <row r="162" spans="2:205" s="37" customFormat="1" ht="30.75" customHeight="1">
      <c r="B162" s="136" t="s">
        <v>78</v>
      </c>
      <c r="C162" s="26"/>
      <c r="D162" s="28">
        <v>170</v>
      </c>
      <c r="E162" s="28">
        <v>112</v>
      </c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</row>
    <row r="163" spans="2:205" s="37" customFormat="1" ht="30.75" customHeight="1">
      <c r="B163" s="136" t="s">
        <v>79</v>
      </c>
      <c r="C163" s="26"/>
      <c r="D163" s="28">
        <v>184</v>
      </c>
      <c r="E163" s="28">
        <v>112</v>
      </c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</row>
    <row r="164" spans="2:205" s="37" customFormat="1" ht="21" customHeight="1">
      <c r="B164" s="136" t="s">
        <v>80</v>
      </c>
      <c r="C164" s="26"/>
      <c r="D164" s="28">
        <v>19</v>
      </c>
      <c r="E164" s="28">
        <v>19</v>
      </c>
      <c r="F164" s="29"/>
      <c r="G164" s="29"/>
      <c r="H164" s="29"/>
      <c r="I164" s="29"/>
      <c r="J164" s="29">
        <v>48</v>
      </c>
      <c r="K164" s="29">
        <f>J164*D164/1000</f>
        <v>0.912</v>
      </c>
      <c r="L164" s="29"/>
      <c r="M164" s="29"/>
      <c r="N164" s="29"/>
      <c r="O164" s="29"/>
      <c r="P164" s="29"/>
      <c r="Q164" s="29"/>
      <c r="R164" s="29"/>
      <c r="S164" s="29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</row>
    <row r="165" spans="2:205" s="37" customFormat="1" ht="30.75" customHeight="1">
      <c r="B165" s="136" t="s">
        <v>81</v>
      </c>
      <c r="C165" s="26"/>
      <c r="D165" s="28">
        <v>8.7</v>
      </c>
      <c r="E165" s="28">
        <v>8.7</v>
      </c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</row>
    <row r="166" spans="2:205" s="37" customFormat="1" ht="30.75" customHeight="1">
      <c r="B166" s="136" t="s">
        <v>82</v>
      </c>
      <c r="C166" s="26"/>
      <c r="D166" s="28">
        <v>3.3</v>
      </c>
      <c r="E166" s="28">
        <v>3.3</v>
      </c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</row>
    <row r="167" spans="2:205" s="37" customFormat="1" ht="30.75" customHeight="1">
      <c r="B167" s="172" t="s">
        <v>83</v>
      </c>
      <c r="C167" s="26"/>
      <c r="D167" s="28">
        <v>10.3</v>
      </c>
      <c r="E167" s="28">
        <v>10.3</v>
      </c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</row>
    <row r="168" spans="2:205" s="37" customFormat="1" ht="23.25" customHeight="1">
      <c r="B168" s="136" t="s">
        <v>89</v>
      </c>
      <c r="C168" s="26" t="s">
        <v>115</v>
      </c>
      <c r="D168" s="28">
        <v>15.7</v>
      </c>
      <c r="E168" s="28">
        <v>15.7</v>
      </c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</row>
    <row r="169" spans="2:205" s="37" customFormat="1" ht="30.75" customHeight="1">
      <c r="B169" s="136" t="s">
        <v>49</v>
      </c>
      <c r="C169" s="26"/>
      <c r="D169" s="28">
        <v>3.3</v>
      </c>
      <c r="E169" s="28">
        <v>3.3</v>
      </c>
      <c r="F169" s="29"/>
      <c r="G169" s="29"/>
      <c r="H169" s="29"/>
      <c r="I169" s="29"/>
      <c r="J169" s="29">
        <v>650</v>
      </c>
      <c r="K169" s="29">
        <f>J169*D169/1000</f>
        <v>2.145</v>
      </c>
      <c r="L169" s="29"/>
      <c r="M169" s="29"/>
      <c r="N169" s="29"/>
      <c r="O169" s="29"/>
      <c r="P169" s="29"/>
      <c r="Q169" s="29"/>
      <c r="R169" s="29"/>
      <c r="S169" s="29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</row>
    <row r="170" spans="2:205" s="37" customFormat="1" ht="21" customHeight="1">
      <c r="B170" s="98" t="s">
        <v>14</v>
      </c>
      <c r="C170" s="26"/>
      <c r="D170" s="28">
        <v>0.8</v>
      </c>
      <c r="E170" s="28">
        <v>0.8</v>
      </c>
      <c r="F170" s="29"/>
      <c r="G170" s="29"/>
      <c r="H170" s="29"/>
      <c r="I170" s="29"/>
      <c r="J170" s="29">
        <v>12</v>
      </c>
      <c r="K170" s="29">
        <f>J170*D170/1000</f>
        <v>0.009600000000000001</v>
      </c>
      <c r="L170" s="29"/>
      <c r="M170" s="29"/>
      <c r="N170" s="29"/>
      <c r="O170" s="29"/>
      <c r="P170" s="29"/>
      <c r="Q170" s="29"/>
      <c r="R170" s="29"/>
      <c r="S170" s="29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</row>
    <row r="171" spans="2:19" s="11" customFormat="1" ht="26.25" customHeight="1">
      <c r="B171" s="206" t="s">
        <v>41</v>
      </c>
      <c r="C171" s="23">
        <v>130</v>
      </c>
      <c r="D171" s="23"/>
      <c r="E171" s="23"/>
      <c r="F171" s="24">
        <v>2.5</v>
      </c>
      <c r="G171" s="24">
        <v>4.9</v>
      </c>
      <c r="H171" s="23">
        <v>17.2</v>
      </c>
      <c r="I171" s="23">
        <v>135</v>
      </c>
      <c r="J171" s="23"/>
      <c r="K171" s="23"/>
      <c r="L171" s="23">
        <v>17.9</v>
      </c>
      <c r="M171" s="23">
        <v>0.13</v>
      </c>
      <c r="N171" s="23">
        <v>24.7</v>
      </c>
      <c r="O171" s="24">
        <v>0.18</v>
      </c>
      <c r="P171" s="23">
        <v>16.9</v>
      </c>
      <c r="Q171" s="79">
        <v>69.3</v>
      </c>
      <c r="R171" s="23">
        <v>25.1</v>
      </c>
      <c r="S171" s="23">
        <v>1.02</v>
      </c>
    </row>
    <row r="172" spans="2:205" s="37" customFormat="1" ht="26.25" customHeight="1">
      <c r="B172" s="136" t="s">
        <v>76</v>
      </c>
      <c r="C172" s="26"/>
      <c r="D172" s="28">
        <v>169</v>
      </c>
      <c r="E172" s="28">
        <v>128</v>
      </c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05"/>
      <c r="R172" s="29"/>
      <c r="S172" s="29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</row>
    <row r="173" spans="2:205" s="37" customFormat="1" ht="26.25" customHeight="1">
      <c r="B173" s="136" t="s">
        <v>77</v>
      </c>
      <c r="C173" s="26"/>
      <c r="D173" s="28">
        <v>184</v>
      </c>
      <c r="E173" s="28">
        <v>128</v>
      </c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05"/>
      <c r="R173" s="29"/>
      <c r="S173" s="29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</row>
    <row r="174" spans="2:205" s="37" customFormat="1" ht="26.25" customHeight="1">
      <c r="B174" s="136" t="s">
        <v>78</v>
      </c>
      <c r="C174" s="26"/>
      <c r="D174" s="28">
        <v>195</v>
      </c>
      <c r="E174" s="28">
        <v>128</v>
      </c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05"/>
      <c r="R174" s="29"/>
      <c r="S174" s="29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</row>
    <row r="175" spans="2:205" s="37" customFormat="1" ht="26.25" customHeight="1">
      <c r="B175" s="136" t="s">
        <v>79</v>
      </c>
      <c r="C175" s="26"/>
      <c r="D175" s="28">
        <v>210</v>
      </c>
      <c r="E175" s="28">
        <v>128</v>
      </c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05"/>
      <c r="R175" s="29"/>
      <c r="S175" s="29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</row>
    <row r="176" spans="2:205" s="37" customFormat="1" ht="26.25" customHeight="1">
      <c r="B176" s="136" t="s">
        <v>49</v>
      </c>
      <c r="C176" s="26"/>
      <c r="D176" s="28">
        <v>6.5</v>
      </c>
      <c r="E176" s="28">
        <v>6.5</v>
      </c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05"/>
      <c r="R176" s="29"/>
      <c r="S176" s="29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</row>
    <row r="177" spans="2:205" s="37" customFormat="1" ht="26.25" customHeight="1">
      <c r="B177" s="136" t="s">
        <v>14</v>
      </c>
      <c r="C177" s="26"/>
      <c r="D177" s="28">
        <v>0.7</v>
      </c>
      <c r="E177" s="28">
        <v>0.7</v>
      </c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05"/>
      <c r="R177" s="29"/>
      <c r="S177" s="29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</row>
    <row r="178" spans="2:19" s="8" customFormat="1" ht="19.5" customHeight="1">
      <c r="B178" s="99" t="s">
        <v>118</v>
      </c>
      <c r="C178" s="32">
        <v>50</v>
      </c>
      <c r="D178" s="32"/>
      <c r="E178" s="32"/>
      <c r="F178" s="32">
        <v>1.2</v>
      </c>
      <c r="G178" s="32">
        <v>1.1</v>
      </c>
      <c r="H178" s="32">
        <v>5.1</v>
      </c>
      <c r="I178" s="32">
        <v>75</v>
      </c>
      <c r="J178" s="32"/>
      <c r="K178" s="32">
        <f>SUM(K179:K188)</f>
        <v>4.768706999999999</v>
      </c>
      <c r="L178" s="32">
        <v>9.2</v>
      </c>
      <c r="M178" s="32">
        <v>0.02</v>
      </c>
      <c r="N178" s="32">
        <v>0</v>
      </c>
      <c r="O178" s="32">
        <v>0.05</v>
      </c>
      <c r="P178" s="32">
        <v>28.5</v>
      </c>
      <c r="Q178" s="32">
        <v>1.2</v>
      </c>
      <c r="R178" s="32">
        <v>0.6</v>
      </c>
      <c r="S178" s="32">
        <v>0.3</v>
      </c>
    </row>
    <row r="179" spans="2:19" s="4" customFormat="1" ht="29.25" customHeight="1">
      <c r="B179" s="116" t="s">
        <v>4</v>
      </c>
      <c r="C179" s="32"/>
      <c r="D179" s="43">
        <v>71</v>
      </c>
      <c r="E179" s="43">
        <v>57</v>
      </c>
      <c r="F179" s="45"/>
      <c r="G179" s="45"/>
      <c r="H179" s="45"/>
      <c r="I179" s="45"/>
      <c r="J179" s="45">
        <v>50</v>
      </c>
      <c r="K179" s="45">
        <f aca="true" t="shared" si="4" ref="K179:K188">J179*D179/1000</f>
        <v>3.55</v>
      </c>
      <c r="L179" s="45"/>
      <c r="M179" s="45"/>
      <c r="N179" s="45"/>
      <c r="O179" s="45"/>
      <c r="P179" s="45"/>
      <c r="Q179" s="45"/>
      <c r="R179" s="45"/>
      <c r="S179" s="45"/>
    </row>
    <row r="180" spans="2:19" s="4" customFormat="1" ht="29.25" customHeight="1">
      <c r="B180" s="116" t="s">
        <v>48</v>
      </c>
      <c r="C180" s="32"/>
      <c r="D180" s="43">
        <v>2.5</v>
      </c>
      <c r="E180" s="43">
        <v>2.5</v>
      </c>
      <c r="F180" s="45"/>
      <c r="G180" s="45"/>
      <c r="H180" s="45"/>
      <c r="I180" s="45"/>
      <c r="J180" s="45">
        <v>178</v>
      </c>
      <c r="K180" s="45">
        <f t="shared" si="4"/>
        <v>0.445</v>
      </c>
      <c r="L180" s="45"/>
      <c r="M180" s="45"/>
      <c r="N180" s="45"/>
      <c r="O180" s="45"/>
      <c r="P180" s="45"/>
      <c r="Q180" s="45"/>
      <c r="R180" s="45"/>
      <c r="S180" s="45"/>
    </row>
    <row r="181" spans="2:19" s="4" customFormat="1" ht="29.25" customHeight="1">
      <c r="B181" s="116" t="s">
        <v>51</v>
      </c>
      <c r="C181" s="32"/>
      <c r="D181" s="43">
        <v>2.5</v>
      </c>
      <c r="E181" s="43">
        <v>2</v>
      </c>
      <c r="F181" s="45"/>
      <c r="G181" s="45"/>
      <c r="H181" s="45"/>
      <c r="I181" s="45"/>
      <c r="J181" s="45"/>
      <c r="K181" s="45">
        <f t="shared" si="4"/>
        <v>0</v>
      </c>
      <c r="L181" s="45"/>
      <c r="M181" s="45"/>
      <c r="N181" s="45"/>
      <c r="O181" s="45"/>
      <c r="P181" s="45"/>
      <c r="Q181" s="45"/>
      <c r="R181" s="45"/>
      <c r="S181" s="45"/>
    </row>
    <row r="182" spans="2:19" s="4" customFormat="1" ht="29.25" customHeight="1">
      <c r="B182" s="116" t="s">
        <v>50</v>
      </c>
      <c r="C182" s="32"/>
      <c r="D182" s="43">
        <v>2.7</v>
      </c>
      <c r="E182" s="43">
        <v>2</v>
      </c>
      <c r="F182" s="45"/>
      <c r="G182" s="45"/>
      <c r="H182" s="45"/>
      <c r="I182" s="45"/>
      <c r="J182" s="45">
        <v>48</v>
      </c>
      <c r="K182" s="45">
        <f t="shared" si="4"/>
        <v>0.12960000000000002</v>
      </c>
      <c r="L182" s="45"/>
      <c r="M182" s="45"/>
      <c r="N182" s="45"/>
      <c r="O182" s="45"/>
      <c r="P182" s="45"/>
      <c r="Q182" s="45"/>
      <c r="R182" s="45"/>
      <c r="S182" s="45"/>
    </row>
    <row r="183" spans="2:19" s="4" customFormat="1" ht="29.25" customHeight="1">
      <c r="B183" s="116" t="s">
        <v>46</v>
      </c>
      <c r="C183" s="32"/>
      <c r="D183" s="43">
        <v>4.8</v>
      </c>
      <c r="E183" s="43">
        <v>4</v>
      </c>
      <c r="F183" s="45"/>
      <c r="G183" s="45"/>
      <c r="H183" s="45"/>
      <c r="I183" s="45"/>
      <c r="J183" s="45">
        <v>38.4</v>
      </c>
      <c r="K183" s="45">
        <f t="shared" si="4"/>
        <v>0.18431999999999998</v>
      </c>
      <c r="L183" s="45"/>
      <c r="M183" s="45"/>
      <c r="N183" s="45"/>
      <c r="O183" s="45"/>
      <c r="P183" s="45"/>
      <c r="Q183" s="45"/>
      <c r="R183" s="45"/>
      <c r="S183" s="45"/>
    </row>
    <row r="184" spans="2:19" s="4" customFormat="1" ht="46.5" customHeight="1">
      <c r="B184" s="121" t="s">
        <v>5</v>
      </c>
      <c r="C184" s="32"/>
      <c r="D184" s="43">
        <v>5</v>
      </c>
      <c r="E184" s="43">
        <v>5</v>
      </c>
      <c r="F184" s="45"/>
      <c r="G184" s="45"/>
      <c r="H184" s="45"/>
      <c r="I184" s="45"/>
      <c r="J184" s="45"/>
      <c r="K184" s="45">
        <f t="shared" si="4"/>
        <v>0</v>
      </c>
      <c r="L184" s="45"/>
      <c r="M184" s="45"/>
      <c r="N184" s="45"/>
      <c r="O184" s="45"/>
      <c r="P184" s="45"/>
      <c r="Q184" s="45"/>
      <c r="R184" s="45"/>
      <c r="S184" s="45"/>
    </row>
    <row r="185" spans="2:19" s="4" customFormat="1" ht="43.5" customHeight="1">
      <c r="B185" s="121" t="s">
        <v>23</v>
      </c>
      <c r="C185" s="32"/>
      <c r="D185" s="43">
        <v>2</v>
      </c>
      <c r="E185" s="43">
        <v>2</v>
      </c>
      <c r="F185" s="45"/>
      <c r="G185" s="45"/>
      <c r="H185" s="45"/>
      <c r="I185" s="45"/>
      <c r="J185" s="45">
        <v>193.6</v>
      </c>
      <c r="K185" s="45">
        <f t="shared" si="4"/>
        <v>0.3872</v>
      </c>
      <c r="L185" s="45"/>
      <c r="M185" s="45"/>
      <c r="N185" s="45"/>
      <c r="O185" s="45"/>
      <c r="P185" s="45"/>
      <c r="Q185" s="45"/>
      <c r="R185" s="45"/>
      <c r="S185" s="45"/>
    </row>
    <row r="186" spans="2:19" s="4" customFormat="1" ht="29.25" customHeight="1">
      <c r="B186" s="121" t="s">
        <v>47</v>
      </c>
      <c r="C186" s="32"/>
      <c r="D186" s="43">
        <v>1.3</v>
      </c>
      <c r="E186" s="43">
        <v>1.3</v>
      </c>
      <c r="F186" s="45"/>
      <c r="G186" s="45"/>
      <c r="H186" s="45"/>
      <c r="I186" s="45"/>
      <c r="J186" s="45">
        <v>39.19</v>
      </c>
      <c r="K186" s="45">
        <f t="shared" si="4"/>
        <v>0.05094699999999999</v>
      </c>
      <c r="L186" s="45"/>
      <c r="M186" s="45"/>
      <c r="N186" s="45"/>
      <c r="O186" s="45"/>
      <c r="P186" s="45"/>
      <c r="Q186" s="45"/>
      <c r="R186" s="45"/>
      <c r="S186" s="45"/>
    </row>
    <row r="187" spans="2:19" s="4" customFormat="1" ht="29.25" customHeight="1">
      <c r="B187" s="116" t="s">
        <v>53</v>
      </c>
      <c r="C187" s="32"/>
      <c r="D187" s="43">
        <v>0.2</v>
      </c>
      <c r="E187" s="43">
        <v>0.2</v>
      </c>
      <c r="F187" s="45"/>
      <c r="G187" s="45"/>
      <c r="H187" s="45"/>
      <c r="I187" s="45"/>
      <c r="J187" s="45">
        <v>90.2</v>
      </c>
      <c r="K187" s="45">
        <f t="shared" si="4"/>
        <v>0.018040000000000004</v>
      </c>
      <c r="L187" s="45"/>
      <c r="M187" s="45"/>
      <c r="N187" s="45"/>
      <c r="O187" s="45"/>
      <c r="P187" s="45"/>
      <c r="Q187" s="45"/>
      <c r="R187" s="45"/>
      <c r="S187" s="45"/>
    </row>
    <row r="188" spans="1:19" s="4" customFormat="1" ht="29.25" customHeight="1">
      <c r="A188" s="402"/>
      <c r="B188" s="116" t="s">
        <v>14</v>
      </c>
      <c r="C188" s="32"/>
      <c r="D188" s="43">
        <v>0.3</v>
      </c>
      <c r="E188" s="43">
        <v>0.3</v>
      </c>
      <c r="F188" s="45"/>
      <c r="G188" s="45"/>
      <c r="H188" s="45"/>
      <c r="I188" s="45"/>
      <c r="J188" s="45">
        <v>12</v>
      </c>
      <c r="K188" s="45">
        <f t="shared" si="4"/>
        <v>0.0035999999999999995</v>
      </c>
      <c r="L188" s="45"/>
      <c r="M188" s="45"/>
      <c r="N188" s="45"/>
      <c r="O188" s="45"/>
      <c r="P188" s="45"/>
      <c r="Q188" s="45"/>
      <c r="R188" s="45"/>
      <c r="S188" s="45"/>
    </row>
    <row r="189" spans="2:19" ht="100.5" customHeight="1">
      <c r="B189" s="86" t="s">
        <v>246</v>
      </c>
      <c r="C189" s="32">
        <v>100</v>
      </c>
      <c r="D189" s="32"/>
      <c r="E189" s="32"/>
      <c r="F189" s="32">
        <v>13</v>
      </c>
      <c r="G189" s="32">
        <v>12.2</v>
      </c>
      <c r="H189" s="32">
        <v>14.1</v>
      </c>
      <c r="I189" s="69">
        <v>182</v>
      </c>
      <c r="J189" s="32"/>
      <c r="K189" s="32"/>
      <c r="L189" s="33">
        <v>0.7</v>
      </c>
      <c r="M189" s="32">
        <v>0.2</v>
      </c>
      <c r="N189" s="69">
        <v>7</v>
      </c>
      <c r="O189" s="33">
        <v>61.6</v>
      </c>
      <c r="P189" s="47">
        <v>52.8</v>
      </c>
      <c r="Q189" s="47">
        <v>72</v>
      </c>
      <c r="R189" s="32">
        <v>19.9</v>
      </c>
      <c r="S189" s="33">
        <v>3.2</v>
      </c>
    </row>
    <row r="190" spans="2:19" ht="25.5" customHeight="1">
      <c r="B190" s="333" t="s">
        <v>0</v>
      </c>
      <c r="C190" s="13"/>
      <c r="D190" s="25">
        <v>138.6</v>
      </c>
      <c r="E190" s="25">
        <v>66.6</v>
      </c>
      <c r="F190" s="13"/>
      <c r="G190" s="13"/>
      <c r="H190" s="13"/>
      <c r="I190" s="13"/>
      <c r="J190" s="13"/>
      <c r="K190" s="13"/>
      <c r="L190" s="13"/>
      <c r="M190" s="13"/>
      <c r="N190" s="334"/>
      <c r="O190" s="13"/>
      <c r="P190" s="311"/>
      <c r="Q190" s="311"/>
      <c r="R190" s="13"/>
      <c r="S190" s="13"/>
    </row>
    <row r="191" spans="2:19" ht="25.5" customHeight="1">
      <c r="B191" s="333" t="s">
        <v>1</v>
      </c>
      <c r="C191" s="13"/>
      <c r="D191" s="25">
        <v>99</v>
      </c>
      <c r="E191" s="25">
        <v>66.6</v>
      </c>
      <c r="F191" s="13"/>
      <c r="G191" s="13"/>
      <c r="H191" s="13"/>
      <c r="I191" s="13"/>
      <c r="J191" s="13"/>
      <c r="K191" s="13"/>
      <c r="L191" s="13"/>
      <c r="M191" s="13"/>
      <c r="N191" s="334"/>
      <c r="O191" s="13"/>
      <c r="P191" s="311"/>
      <c r="Q191" s="311"/>
      <c r="R191" s="13"/>
      <c r="S191" s="13"/>
    </row>
    <row r="192" spans="2:19" ht="25.5" customHeight="1">
      <c r="B192" s="333" t="s">
        <v>122</v>
      </c>
      <c r="C192" s="13"/>
      <c r="D192" s="25">
        <v>70</v>
      </c>
      <c r="E192" s="25">
        <v>66.6</v>
      </c>
      <c r="F192" s="13"/>
      <c r="G192" s="13"/>
      <c r="H192" s="13"/>
      <c r="I192" s="13"/>
      <c r="J192" s="13"/>
      <c r="K192" s="13"/>
      <c r="L192" s="13"/>
      <c r="M192" s="13"/>
      <c r="N192" s="334"/>
      <c r="O192" s="13"/>
      <c r="P192" s="311"/>
      <c r="Q192" s="311"/>
      <c r="R192" s="13"/>
      <c r="S192" s="13"/>
    </row>
    <row r="193" spans="2:19" ht="25.5" customHeight="1">
      <c r="B193" s="333" t="s">
        <v>131</v>
      </c>
      <c r="C193" s="13"/>
      <c r="D193" s="25">
        <v>10</v>
      </c>
      <c r="E193" s="25">
        <v>10</v>
      </c>
      <c r="F193" s="13"/>
      <c r="G193" s="13"/>
      <c r="H193" s="13"/>
      <c r="I193" s="13"/>
      <c r="J193" s="13"/>
      <c r="K193" s="13"/>
      <c r="L193" s="13"/>
      <c r="M193" s="13"/>
      <c r="N193" s="334"/>
      <c r="O193" s="13"/>
      <c r="P193" s="311"/>
      <c r="Q193" s="311"/>
      <c r="R193" s="13"/>
      <c r="S193" s="13"/>
    </row>
    <row r="194" spans="2:19" ht="25.5" customHeight="1">
      <c r="B194" s="333" t="s">
        <v>130</v>
      </c>
      <c r="C194" s="13"/>
      <c r="D194" s="25">
        <v>15</v>
      </c>
      <c r="E194" s="25">
        <v>15</v>
      </c>
      <c r="F194" s="13"/>
      <c r="G194" s="13"/>
      <c r="H194" s="13"/>
      <c r="I194" s="13"/>
      <c r="J194" s="13"/>
      <c r="K194" s="13"/>
      <c r="L194" s="13"/>
      <c r="M194" s="13"/>
      <c r="N194" s="334"/>
      <c r="O194" s="13"/>
      <c r="P194" s="311"/>
      <c r="Q194" s="311"/>
      <c r="R194" s="13"/>
      <c r="S194" s="13"/>
    </row>
    <row r="195" spans="2:19" ht="25.5" customHeight="1">
      <c r="B195" s="310" t="s">
        <v>46</v>
      </c>
      <c r="C195" s="13"/>
      <c r="D195" s="25">
        <v>8</v>
      </c>
      <c r="E195" s="25">
        <v>7</v>
      </c>
      <c r="F195" s="13"/>
      <c r="G195" s="13"/>
      <c r="H195" s="13"/>
      <c r="I195" s="13"/>
      <c r="J195" s="13"/>
      <c r="K195" s="13"/>
      <c r="L195" s="13"/>
      <c r="M195" s="13"/>
      <c r="N195" s="334"/>
      <c r="O195" s="13"/>
      <c r="P195" s="311"/>
      <c r="Q195" s="311"/>
      <c r="R195" s="13"/>
      <c r="S195" s="13"/>
    </row>
    <row r="196" spans="2:19" ht="25.5" customHeight="1">
      <c r="B196" s="310" t="s">
        <v>75</v>
      </c>
      <c r="C196" s="13"/>
      <c r="D196" s="25">
        <v>10</v>
      </c>
      <c r="E196" s="25">
        <v>10</v>
      </c>
      <c r="F196" s="13"/>
      <c r="G196" s="13"/>
      <c r="H196" s="13"/>
      <c r="I196" s="13"/>
      <c r="J196" s="13"/>
      <c r="K196" s="13"/>
      <c r="L196" s="13"/>
      <c r="M196" s="13"/>
      <c r="N196" s="334"/>
      <c r="O196" s="13"/>
      <c r="P196" s="311"/>
      <c r="Q196" s="311"/>
      <c r="R196" s="13"/>
      <c r="S196" s="13"/>
    </row>
    <row r="197" spans="2:19" ht="25.5" customHeight="1">
      <c r="B197" s="335" t="s">
        <v>13</v>
      </c>
      <c r="C197" s="336"/>
      <c r="D197" s="337"/>
      <c r="E197" s="337">
        <v>108</v>
      </c>
      <c r="F197" s="336"/>
      <c r="G197" s="336"/>
      <c r="H197" s="336"/>
      <c r="I197" s="336"/>
      <c r="J197" s="336"/>
      <c r="K197" s="13"/>
      <c r="L197" s="336"/>
      <c r="M197" s="336"/>
      <c r="N197" s="338"/>
      <c r="O197" s="336"/>
      <c r="P197" s="339"/>
      <c r="Q197" s="339"/>
      <c r="R197" s="336"/>
      <c r="S197" s="336"/>
    </row>
    <row r="198" spans="2:19" ht="25.5" customHeight="1">
      <c r="B198" s="310" t="s">
        <v>49</v>
      </c>
      <c r="C198" s="13"/>
      <c r="D198" s="25">
        <v>10</v>
      </c>
      <c r="E198" s="25">
        <v>10</v>
      </c>
      <c r="F198" s="13"/>
      <c r="G198" s="13"/>
      <c r="H198" s="13"/>
      <c r="I198" s="13"/>
      <c r="J198" s="13"/>
      <c r="K198" s="13"/>
      <c r="L198" s="13"/>
      <c r="M198" s="13"/>
      <c r="N198" s="334"/>
      <c r="O198" s="13"/>
      <c r="P198" s="311"/>
      <c r="Q198" s="311"/>
      <c r="R198" s="13"/>
      <c r="S198" s="13"/>
    </row>
    <row r="199" spans="2:19" ht="25.5" customHeight="1">
      <c r="B199" s="335" t="s">
        <v>132</v>
      </c>
      <c r="C199" s="336"/>
      <c r="D199" s="337"/>
      <c r="E199" s="337">
        <v>100</v>
      </c>
      <c r="F199" s="336"/>
      <c r="G199" s="336"/>
      <c r="H199" s="336"/>
      <c r="I199" s="336"/>
      <c r="J199" s="336"/>
      <c r="K199" s="336"/>
      <c r="L199" s="336"/>
      <c r="M199" s="336"/>
      <c r="N199" s="338"/>
      <c r="O199" s="336"/>
      <c r="P199" s="339"/>
      <c r="Q199" s="339"/>
      <c r="R199" s="336"/>
      <c r="S199" s="336"/>
    </row>
    <row r="200" spans="2:19" ht="25.5" customHeight="1">
      <c r="B200" s="310" t="s">
        <v>14</v>
      </c>
      <c r="C200" s="13"/>
      <c r="D200" s="25">
        <v>0.7</v>
      </c>
      <c r="E200" s="25">
        <v>0.7</v>
      </c>
      <c r="F200" s="13"/>
      <c r="G200" s="13"/>
      <c r="H200" s="13"/>
      <c r="I200" s="13"/>
      <c r="J200" s="13"/>
      <c r="K200" s="13"/>
      <c r="L200" s="13"/>
      <c r="M200" s="13"/>
      <c r="N200" s="334"/>
      <c r="O200" s="13"/>
      <c r="P200" s="311"/>
      <c r="Q200" s="311"/>
      <c r="R200" s="13"/>
      <c r="S200" s="13"/>
    </row>
    <row r="201" spans="2:19" ht="49.5" customHeight="1">
      <c r="B201" s="340" t="s">
        <v>24</v>
      </c>
      <c r="C201" s="14">
        <v>100</v>
      </c>
      <c r="D201" s="14"/>
      <c r="E201" s="14"/>
      <c r="F201" s="316"/>
      <c r="G201" s="316"/>
      <c r="H201" s="316"/>
      <c r="I201" s="316"/>
      <c r="J201" s="316"/>
      <c r="K201" s="316">
        <f>SUM(K202:K203)</f>
        <v>45.38</v>
      </c>
      <c r="L201" s="316"/>
      <c r="M201" s="316"/>
      <c r="N201" s="228"/>
      <c r="O201" s="316"/>
      <c r="P201" s="341"/>
      <c r="Q201" s="341"/>
      <c r="R201" s="316"/>
      <c r="S201" s="316"/>
    </row>
    <row r="202" spans="2:19" ht="36.75" customHeight="1">
      <c r="B202" s="312" t="s">
        <v>246</v>
      </c>
      <c r="C202" s="13"/>
      <c r="D202" s="25">
        <v>108</v>
      </c>
      <c r="E202" s="25">
        <v>108</v>
      </c>
      <c r="F202" s="13"/>
      <c r="G202" s="13"/>
      <c r="H202" s="13"/>
      <c r="I202" s="13"/>
      <c r="J202" s="13">
        <v>360</v>
      </c>
      <c r="K202" s="13">
        <f>J202*D202/1000</f>
        <v>38.88</v>
      </c>
      <c r="L202" s="13"/>
      <c r="M202" s="13"/>
      <c r="N202" s="334"/>
      <c r="O202" s="13"/>
      <c r="P202" s="311"/>
      <c r="Q202" s="311"/>
      <c r="R202" s="13"/>
      <c r="S202" s="13"/>
    </row>
    <row r="203" spans="2:19" ht="26.25" customHeight="1">
      <c r="B203" s="310" t="s">
        <v>49</v>
      </c>
      <c r="C203" s="13"/>
      <c r="D203" s="25">
        <v>10</v>
      </c>
      <c r="E203" s="25">
        <v>10</v>
      </c>
      <c r="F203" s="13"/>
      <c r="G203" s="13"/>
      <c r="H203" s="13"/>
      <c r="I203" s="13"/>
      <c r="J203" s="13">
        <v>650</v>
      </c>
      <c r="K203" s="13">
        <f>J203*D203/1000</f>
        <v>6.5</v>
      </c>
      <c r="L203" s="13"/>
      <c r="M203" s="13"/>
      <c r="N203" s="334"/>
      <c r="O203" s="13"/>
      <c r="P203" s="311"/>
      <c r="Q203" s="311"/>
      <c r="R203" s="13"/>
      <c r="S203" s="13"/>
    </row>
    <row r="204" spans="1:20" s="35" customFormat="1" ht="27.75" customHeight="1">
      <c r="A204" s="405"/>
      <c r="B204" s="345" t="s">
        <v>258</v>
      </c>
      <c r="C204" s="32">
        <v>100</v>
      </c>
      <c r="D204" s="32"/>
      <c r="E204" s="32"/>
      <c r="F204" s="32">
        <v>1.9</v>
      </c>
      <c r="G204" s="32">
        <v>5.3</v>
      </c>
      <c r="H204" s="32">
        <v>10.1</v>
      </c>
      <c r="I204" s="32">
        <v>96</v>
      </c>
      <c r="J204" s="305"/>
      <c r="K204" s="306">
        <f>SUM(K205:K212)</f>
        <v>6.415519999999999</v>
      </c>
      <c r="L204" s="304">
        <v>4.5</v>
      </c>
      <c r="M204" s="305">
        <v>0.02</v>
      </c>
      <c r="N204" s="304">
        <v>15</v>
      </c>
      <c r="O204" s="305">
        <v>2.3</v>
      </c>
      <c r="P204" s="304">
        <v>39</v>
      </c>
      <c r="Q204" s="305">
        <v>50</v>
      </c>
      <c r="R204" s="305">
        <v>24</v>
      </c>
      <c r="S204" s="305">
        <v>1.33</v>
      </c>
      <c r="T204" s="277"/>
    </row>
    <row r="205" spans="1:20" s="4" customFormat="1" ht="19.5" customHeight="1">
      <c r="A205" s="324"/>
      <c r="B205" s="346" t="s">
        <v>6</v>
      </c>
      <c r="C205" s="32"/>
      <c r="D205" s="43">
        <v>97.5</v>
      </c>
      <c r="E205" s="43">
        <v>78</v>
      </c>
      <c r="F205" s="45"/>
      <c r="G205" s="45"/>
      <c r="H205" s="45"/>
      <c r="I205" s="45"/>
      <c r="J205" s="309"/>
      <c r="K205" s="309"/>
      <c r="L205" s="309"/>
      <c r="M205" s="309"/>
      <c r="N205" s="309"/>
      <c r="O205" s="309"/>
      <c r="P205" s="309"/>
      <c r="Q205" s="309"/>
      <c r="R205" s="309"/>
      <c r="S205" s="309"/>
      <c r="T205" s="244"/>
    </row>
    <row r="206" spans="1:20" s="4" customFormat="1" ht="19.5" customHeight="1">
      <c r="A206" s="324"/>
      <c r="B206" s="346" t="s">
        <v>98</v>
      </c>
      <c r="C206" s="32"/>
      <c r="D206" s="43">
        <v>103.7</v>
      </c>
      <c r="E206" s="43">
        <v>78</v>
      </c>
      <c r="F206" s="45"/>
      <c r="G206" s="45"/>
      <c r="H206" s="45"/>
      <c r="I206" s="45"/>
      <c r="J206" s="309">
        <v>40</v>
      </c>
      <c r="K206" s="309">
        <f>J206*D206/1000</f>
        <v>4.148</v>
      </c>
      <c r="L206" s="309"/>
      <c r="M206" s="309"/>
      <c r="N206" s="309"/>
      <c r="O206" s="309"/>
      <c r="P206" s="309"/>
      <c r="Q206" s="309"/>
      <c r="R206" s="309"/>
      <c r="S206" s="309"/>
      <c r="T206" s="244"/>
    </row>
    <row r="207" spans="1:20" s="4" customFormat="1" ht="30" customHeight="1">
      <c r="A207" s="324"/>
      <c r="B207" s="346" t="s">
        <v>46</v>
      </c>
      <c r="C207" s="32"/>
      <c r="D207" s="43">
        <v>21.4</v>
      </c>
      <c r="E207" s="43">
        <v>18</v>
      </c>
      <c r="F207" s="45"/>
      <c r="G207" s="45"/>
      <c r="H207" s="45"/>
      <c r="I207" s="45"/>
      <c r="J207" s="309">
        <v>38.4</v>
      </c>
      <c r="K207" s="309">
        <f aca="true" t="shared" si="5" ref="K207:K212">J207*D207/1000</f>
        <v>0.8217599999999998</v>
      </c>
      <c r="L207" s="309"/>
      <c r="M207" s="309"/>
      <c r="N207" s="309"/>
      <c r="O207" s="309"/>
      <c r="P207" s="309"/>
      <c r="Q207" s="309"/>
      <c r="R207" s="309"/>
      <c r="S207" s="309"/>
      <c r="T207" s="244"/>
    </row>
    <row r="208" spans="1:20" s="4" customFormat="1" ht="60" customHeight="1">
      <c r="A208" s="398"/>
      <c r="B208" s="347" t="s">
        <v>109</v>
      </c>
      <c r="C208" s="32"/>
      <c r="D208" s="43">
        <v>8</v>
      </c>
      <c r="E208" s="43">
        <v>8</v>
      </c>
      <c r="F208" s="45"/>
      <c r="G208" s="45"/>
      <c r="H208" s="45"/>
      <c r="I208" s="45"/>
      <c r="J208" s="309"/>
      <c r="K208" s="309">
        <f t="shared" si="5"/>
        <v>0</v>
      </c>
      <c r="L208" s="309"/>
      <c r="M208" s="309"/>
      <c r="N208" s="309"/>
      <c r="O208" s="309"/>
      <c r="P208" s="309"/>
      <c r="Q208" s="309"/>
      <c r="R208" s="309"/>
      <c r="S208" s="309"/>
      <c r="T208" s="244"/>
    </row>
    <row r="209" spans="1:20" s="4" customFormat="1" ht="65.25" customHeight="1">
      <c r="A209" s="406"/>
      <c r="B209" s="347" t="s">
        <v>22</v>
      </c>
      <c r="C209" s="32"/>
      <c r="D209" s="43">
        <v>3.2</v>
      </c>
      <c r="E209" s="43">
        <v>3.2</v>
      </c>
      <c r="F209" s="45"/>
      <c r="G209" s="45"/>
      <c r="H209" s="45"/>
      <c r="I209" s="45"/>
      <c r="J209" s="309">
        <v>193.6</v>
      </c>
      <c r="K209" s="309">
        <f t="shared" si="5"/>
        <v>0.61952</v>
      </c>
      <c r="L209" s="309"/>
      <c r="M209" s="309"/>
      <c r="N209" s="309"/>
      <c r="O209" s="309"/>
      <c r="P209" s="309"/>
      <c r="Q209" s="309"/>
      <c r="R209" s="309"/>
      <c r="S209" s="309"/>
      <c r="T209" s="244"/>
    </row>
    <row r="210" spans="1:20" s="4" customFormat="1" ht="19.5" customHeight="1">
      <c r="A210" s="324"/>
      <c r="B210" s="346" t="s">
        <v>48</v>
      </c>
      <c r="C210" s="32"/>
      <c r="D210" s="43">
        <v>4</v>
      </c>
      <c r="E210" s="43">
        <v>4</v>
      </c>
      <c r="F210" s="45"/>
      <c r="G210" s="45"/>
      <c r="H210" s="45"/>
      <c r="I210" s="45"/>
      <c r="J210" s="25">
        <v>178</v>
      </c>
      <c r="K210" s="309">
        <f t="shared" si="5"/>
        <v>0.712</v>
      </c>
      <c r="L210" s="309"/>
      <c r="M210" s="309"/>
      <c r="N210" s="309"/>
      <c r="O210" s="309"/>
      <c r="P210" s="309"/>
      <c r="Q210" s="309"/>
      <c r="R210" s="309"/>
      <c r="S210" s="309"/>
      <c r="T210" s="244"/>
    </row>
    <row r="211" spans="1:20" s="4" customFormat="1" ht="27.75" customHeight="1">
      <c r="A211" s="324"/>
      <c r="B211" s="346" t="s">
        <v>53</v>
      </c>
      <c r="C211" s="32"/>
      <c r="D211" s="43">
        <v>1.2</v>
      </c>
      <c r="E211" s="43">
        <v>1.2</v>
      </c>
      <c r="F211" s="45"/>
      <c r="G211" s="45"/>
      <c r="H211" s="45"/>
      <c r="I211" s="45"/>
      <c r="J211" s="309">
        <v>90.2</v>
      </c>
      <c r="K211" s="309">
        <f t="shared" si="5"/>
        <v>0.10823999999999999</v>
      </c>
      <c r="L211" s="309"/>
      <c r="M211" s="309"/>
      <c r="N211" s="309"/>
      <c r="O211" s="309"/>
      <c r="P211" s="309"/>
      <c r="Q211" s="309"/>
      <c r="R211" s="309"/>
      <c r="S211" s="309"/>
      <c r="T211" s="244"/>
    </row>
    <row r="212" spans="1:20" s="4" customFormat="1" ht="24" customHeight="1">
      <c r="A212" s="324"/>
      <c r="B212" s="346" t="s">
        <v>14</v>
      </c>
      <c r="C212" s="32"/>
      <c r="D212" s="43">
        <v>0.5</v>
      </c>
      <c r="E212" s="43">
        <v>0.5</v>
      </c>
      <c r="F212" s="45"/>
      <c r="G212" s="45"/>
      <c r="H212" s="45"/>
      <c r="I212" s="45"/>
      <c r="J212" s="309">
        <v>12</v>
      </c>
      <c r="K212" s="309">
        <f t="shared" si="5"/>
        <v>0.006</v>
      </c>
      <c r="L212" s="309"/>
      <c r="M212" s="309"/>
      <c r="N212" s="309"/>
      <c r="O212" s="309"/>
      <c r="P212" s="309"/>
      <c r="Q212" s="309"/>
      <c r="R212" s="309"/>
      <c r="S212" s="309"/>
      <c r="T212" s="244"/>
    </row>
  </sheetData>
  <sheetProtection/>
  <mergeCells count="5">
    <mergeCell ref="T1:W1"/>
    <mergeCell ref="T19:V19"/>
    <mergeCell ref="T32:Z32"/>
    <mergeCell ref="T33:X33"/>
    <mergeCell ref="T75:Y7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2021-11-01T04:08:41Z</cp:lastPrinted>
  <dcterms:created xsi:type="dcterms:W3CDTF">2006-09-28T05:33:49Z</dcterms:created>
  <dcterms:modified xsi:type="dcterms:W3CDTF">2022-09-02T05:44:25Z</dcterms:modified>
  <cp:category/>
  <cp:version/>
  <cp:contentType/>
  <cp:contentStatus/>
</cp:coreProperties>
</file>